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1 08 3412 Ломоносовский МИР, Мкегаполис, Октябрьский МИР\Лот 2 Октябрьский Партнер, Мир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</definedNames>
  <calcPr calcId="152511"/>
</workbook>
</file>

<file path=xl/calcChain.xml><?xml version="1.0" encoding="utf-8"?>
<calcChain xmlns="http://schemas.openxmlformats.org/spreadsheetml/2006/main">
  <c r="AL38" i="3" l="1"/>
  <c r="AL37" i="3"/>
  <c r="AK37" i="3"/>
  <c r="AJ38" i="3"/>
  <c r="AJ37" i="3"/>
  <c r="AI36" i="3"/>
  <c r="AE36" i="3"/>
  <c r="AA36" i="3"/>
  <c r="Z36" i="3"/>
  <c r="AH9" i="3"/>
  <c r="AI10" i="3"/>
  <c r="AI11" i="3"/>
  <c r="AH14" i="3"/>
  <c r="AI15" i="3"/>
  <c r="AI16" i="3"/>
  <c r="AI17" i="3"/>
  <c r="AI18" i="3"/>
  <c r="AI19" i="3"/>
  <c r="AI20" i="3"/>
  <c r="AH25" i="3"/>
  <c r="AI26" i="3"/>
  <c r="AI27" i="3"/>
  <c r="AI28" i="3"/>
  <c r="AH30" i="3"/>
  <c r="AH29" i="3" s="1"/>
  <c r="AI31" i="3"/>
  <c r="AI32" i="3"/>
  <c r="AI33" i="3"/>
  <c r="AI34" i="3"/>
  <c r="AH35" i="3"/>
  <c r="AI35" i="3" s="1"/>
  <c r="AI25" i="3" l="1"/>
  <c r="AI14" i="3"/>
  <c r="AI30" i="3"/>
  <c r="AI29" i="3" s="1"/>
  <c r="AI9" i="3"/>
  <c r="AI37" i="3" l="1"/>
  <c r="AI39" i="3" s="1"/>
  <c r="AD35" i="3" l="1"/>
  <c r="W35" i="3"/>
  <c r="C35" i="3"/>
  <c r="AE10" i="3"/>
  <c r="AE11" i="3"/>
  <c r="Y10" i="3"/>
  <c r="Z10" i="3"/>
  <c r="AA10" i="3"/>
  <c r="Y11" i="3"/>
  <c r="Z11" i="3"/>
  <c r="AA11" i="3"/>
  <c r="X11" i="3"/>
  <c r="X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D11" i="3"/>
  <c r="D10" i="3"/>
  <c r="AD9" i="3" l="1"/>
  <c r="W9" i="3"/>
  <c r="C9" i="3"/>
  <c r="T15" i="3" l="1"/>
  <c r="T16" i="3"/>
  <c r="T17" i="3"/>
  <c r="T18" i="3"/>
  <c r="T19" i="3"/>
  <c r="T20" i="3"/>
  <c r="T26" i="3"/>
  <c r="T27" i="3"/>
  <c r="T28" i="3"/>
  <c r="T30" i="3"/>
  <c r="T31" i="3"/>
  <c r="T32" i="3"/>
  <c r="T33" i="3"/>
  <c r="T34" i="3"/>
  <c r="T35" i="3"/>
  <c r="T36" i="3"/>
  <c r="T29" i="3" l="1"/>
  <c r="T14" i="3"/>
  <c r="T25" i="3"/>
  <c r="T9" i="3"/>
  <c r="T37" i="3" l="1"/>
  <c r="T39" i="3" s="1"/>
  <c r="D36" i="3" l="1"/>
  <c r="E36" i="3"/>
  <c r="F36" i="3"/>
  <c r="G36" i="3"/>
  <c r="H36" i="3"/>
  <c r="I36" i="3"/>
  <c r="K36" i="3"/>
  <c r="L36" i="3"/>
  <c r="M36" i="3"/>
  <c r="N36" i="3"/>
  <c r="P36" i="3"/>
  <c r="Q36" i="3"/>
  <c r="R36" i="3"/>
  <c r="S36" i="3"/>
  <c r="AE9" i="3" l="1"/>
  <c r="AE15" i="3"/>
  <c r="AE16" i="3"/>
  <c r="AE17" i="3"/>
  <c r="AE18" i="3"/>
  <c r="AE19" i="3"/>
  <c r="AE20" i="3"/>
  <c r="AE26" i="3"/>
  <c r="AE27" i="3"/>
  <c r="AE28" i="3"/>
  <c r="AE30" i="3"/>
  <c r="AE31" i="3"/>
  <c r="AE32" i="3"/>
  <c r="AE33" i="3"/>
  <c r="AE34" i="3"/>
  <c r="AE35" i="3"/>
  <c r="AD29" i="3"/>
  <c r="AD25" i="3"/>
  <c r="AD14" i="3"/>
  <c r="AE29" i="3" l="1"/>
  <c r="AE14" i="3"/>
  <c r="AE25" i="3"/>
  <c r="X15" i="3"/>
  <c r="Y15" i="3"/>
  <c r="Z15" i="3"/>
  <c r="AA15" i="3"/>
  <c r="X16" i="3"/>
  <c r="Y16" i="3"/>
  <c r="Z16" i="3"/>
  <c r="AA16" i="3"/>
  <c r="X17" i="3"/>
  <c r="Y17" i="3"/>
  <c r="Z17" i="3"/>
  <c r="AA17" i="3"/>
  <c r="X18" i="3"/>
  <c r="Y18" i="3"/>
  <c r="Z18" i="3"/>
  <c r="AA18" i="3"/>
  <c r="X19" i="3"/>
  <c r="Y19" i="3"/>
  <c r="Z19" i="3"/>
  <c r="AA19" i="3"/>
  <c r="X20" i="3"/>
  <c r="Y20" i="3"/>
  <c r="Z20" i="3"/>
  <c r="AA20" i="3"/>
  <c r="X26" i="3"/>
  <c r="Y26" i="3"/>
  <c r="Z26" i="3"/>
  <c r="AA26" i="3"/>
  <c r="X27" i="3"/>
  <c r="Y27" i="3"/>
  <c r="Z27" i="3"/>
  <c r="AA27" i="3"/>
  <c r="X28" i="3"/>
  <c r="Y28" i="3"/>
  <c r="Z28" i="3"/>
  <c r="AA28" i="3"/>
  <c r="X31" i="3"/>
  <c r="Y31" i="3"/>
  <c r="Z31" i="3"/>
  <c r="AA31" i="3"/>
  <c r="X32" i="3"/>
  <c r="Y32" i="3"/>
  <c r="Z32" i="3"/>
  <c r="AA32" i="3"/>
  <c r="X33" i="3"/>
  <c r="Y33" i="3"/>
  <c r="Z33" i="3"/>
  <c r="AA33" i="3"/>
  <c r="X34" i="3"/>
  <c r="Y34" i="3"/>
  <c r="Z34" i="3"/>
  <c r="AA34" i="3"/>
  <c r="X35" i="3"/>
  <c r="Y35" i="3"/>
  <c r="Z35" i="3"/>
  <c r="AA35" i="3"/>
  <c r="W30" i="3"/>
  <c r="W29" i="3" s="1"/>
  <c r="W25" i="3"/>
  <c r="W14" i="3"/>
  <c r="AE37" i="3" l="1"/>
  <c r="Y30" i="3"/>
  <c r="Y29" i="3" s="1"/>
  <c r="Y14" i="3"/>
  <c r="X25" i="3"/>
  <c r="X14" i="3"/>
  <c r="AA30" i="3"/>
  <c r="AA29" i="3" s="1"/>
  <c r="AA25" i="3"/>
  <c r="AA14" i="3"/>
  <c r="Y25" i="3"/>
  <c r="X30" i="3"/>
  <c r="X29" i="3" s="1"/>
  <c r="Z30" i="3"/>
  <c r="Z29" i="3" s="1"/>
  <c r="Z25" i="3"/>
  <c r="Z14" i="3"/>
  <c r="X9" i="3"/>
  <c r="Z9" i="3"/>
  <c r="AA9" i="3"/>
  <c r="Y9" i="3"/>
  <c r="Z37" i="3" l="1"/>
  <c r="X37" i="3"/>
  <c r="AA37" i="3"/>
  <c r="Y37" i="3"/>
  <c r="D35" i="3" l="1"/>
  <c r="F9" i="3" l="1"/>
  <c r="G9" i="3"/>
  <c r="H9" i="3"/>
  <c r="J9" i="3"/>
  <c r="K9" i="3"/>
  <c r="L9" i="3"/>
  <c r="N9" i="3"/>
  <c r="O9" i="3"/>
  <c r="P9" i="3"/>
  <c r="Q9" i="3"/>
  <c r="S9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D34" i="3"/>
  <c r="D33" i="3"/>
  <c r="D32" i="3"/>
  <c r="D31" i="3"/>
  <c r="D30" i="3"/>
  <c r="D28" i="3"/>
  <c r="D27" i="3"/>
  <c r="D26" i="3"/>
  <c r="D20" i="3"/>
  <c r="D19" i="3"/>
  <c r="D18" i="3"/>
  <c r="D17" i="3"/>
  <c r="D16" i="3"/>
  <c r="D15" i="3"/>
  <c r="C29" i="3"/>
  <c r="C25" i="3"/>
  <c r="C14" i="3"/>
  <c r="D25" i="3" l="1"/>
  <c r="R25" i="3"/>
  <c r="M25" i="3"/>
  <c r="D29" i="3"/>
  <c r="I25" i="3"/>
  <c r="R29" i="3"/>
  <c r="M29" i="3"/>
  <c r="I29" i="3"/>
  <c r="L14" i="3"/>
  <c r="H14" i="3"/>
  <c r="E14" i="3"/>
  <c r="L25" i="3"/>
  <c r="H25" i="3"/>
  <c r="E25" i="3"/>
  <c r="E9" i="3"/>
  <c r="S29" i="3"/>
  <c r="P29" i="3"/>
  <c r="N29" i="3"/>
  <c r="J29" i="3"/>
  <c r="F29" i="3"/>
  <c r="Q29" i="3"/>
  <c r="O29" i="3"/>
  <c r="K29" i="3"/>
  <c r="G29" i="3"/>
  <c r="Q14" i="3"/>
  <c r="O14" i="3"/>
  <c r="K14" i="3"/>
  <c r="G14" i="3"/>
  <c r="S14" i="3"/>
  <c r="P14" i="3"/>
  <c r="N14" i="3"/>
  <c r="J14" i="3"/>
  <c r="F14" i="3"/>
  <c r="R9" i="3"/>
  <c r="M9" i="3"/>
  <c r="I9" i="3"/>
  <c r="L29" i="3"/>
  <c r="H29" i="3"/>
  <c r="E29" i="3"/>
  <c r="S25" i="3"/>
  <c r="P25" i="3"/>
  <c r="N25" i="3"/>
  <c r="J25" i="3"/>
  <c r="F25" i="3"/>
  <c r="Q25" i="3"/>
  <c r="O25" i="3"/>
  <c r="K25" i="3"/>
  <c r="G25" i="3"/>
  <c r="R14" i="3"/>
  <c r="M14" i="3"/>
  <c r="I14" i="3"/>
  <c r="H37" i="3" l="1"/>
  <c r="G37" i="3"/>
  <c r="F37" i="3"/>
  <c r="L37" i="3"/>
  <c r="K37" i="3"/>
  <c r="J37" i="3"/>
  <c r="S37" i="3"/>
  <c r="O37" i="3"/>
  <c r="N37" i="3"/>
  <c r="Q37" i="3"/>
  <c r="P37" i="3"/>
  <c r="R37" i="3"/>
  <c r="I37" i="3"/>
  <c r="E37" i="3"/>
  <c r="M37" i="3"/>
  <c r="AE39" i="3" l="1"/>
  <c r="H39" i="3" l="1"/>
  <c r="L39" i="3"/>
  <c r="F39" i="3"/>
  <c r="J39" i="3"/>
  <c r="N39" i="3" l="1"/>
  <c r="D14" i="3" l="1"/>
  <c r="P39" i="3" l="1"/>
  <c r="S39" i="3" l="1"/>
  <c r="Z39" i="3" l="1"/>
  <c r="X39" i="3" l="1"/>
  <c r="E39" i="3" l="1"/>
  <c r="G39" i="3"/>
  <c r="I39" i="3" l="1"/>
  <c r="K39" i="3" l="1"/>
  <c r="M39" i="3" l="1"/>
  <c r="O39" i="3" l="1"/>
  <c r="Q39" i="3" l="1"/>
  <c r="R39" i="3" l="1"/>
  <c r="D9" i="3" l="1"/>
  <c r="D37" i="3" s="1"/>
  <c r="D39" i="3" l="1"/>
  <c r="Y39" i="3" l="1"/>
  <c r="AA39" i="3"/>
</calcChain>
</file>

<file path=xl/sharedStrings.xml><?xml version="1.0" encoding="utf-8"?>
<sst xmlns="http://schemas.openxmlformats.org/spreadsheetml/2006/main" count="248" uniqueCount="105">
  <si>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</si>
  <si>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</si>
  <si>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</si>
  <si>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</si>
  <si>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</si>
  <si>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</si>
  <si>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</si>
  <si>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</si>
  <si>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</si>
  <si>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</si>
  <si>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</si>
  <si>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</si>
  <si>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</si>
  <si>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</si>
  <si>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</si>
  <si>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</si>
  <si>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</si>
  <si>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</si>
  <si>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</si>
  <si>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</si>
  <si>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</si>
  <si>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</si>
  <si>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</si>
  <si>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</si>
  <si>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</si>
  <si>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12</t>
  </si>
  <si>
    <t>46</t>
  </si>
  <si>
    <t>7</t>
  </si>
  <si>
    <t>6</t>
  </si>
  <si>
    <t>8</t>
  </si>
  <si>
    <t>54</t>
  </si>
  <si>
    <t>10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</si>
  <si>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</si>
  <si>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</si>
  <si>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</si>
  <si>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</si>
  <si>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</si>
  <si>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</si>
  <si>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</si>
  <si>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</si>
  <si>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</si>
  <si>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</si>
  <si>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</si>
  <si>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</si>
  <si>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</si>
  <si>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</si>
  <si>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</si>
  <si>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 xml:space="preserve">Перечень обязательных работ, услуг </t>
  </si>
  <si>
    <t xml:space="preserve"> раз(а) в неделю</t>
  </si>
  <si>
    <t>раз(а) в неделю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</si>
  <si>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</si>
  <si>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</si>
  <si>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2 раз(а) в год</t>
  </si>
  <si>
    <t>4 раз(а) в неделю контейнера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</si>
  <si>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</si>
  <si>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</si>
  <si>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</si>
  <si>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 xml:space="preserve">Стоимость на 1 кв. м. общей площади (руб./мес.)         (размер платы в месяц на 1 кв. м.)  </t>
  </si>
  <si>
    <t>МВК      деревянный благоустроенный дом с ХВС, ГВС, канализацией, центральным отоплением</t>
  </si>
  <si>
    <t>МВК деревянный благоустроенный с ХВС, ГВС, канализация, печное отопление (без центр отопления)</t>
  </si>
  <si>
    <t xml:space="preserve"> деревянный благоустроенный с ХВС, ГВС, канализация, печное отопление (без центр отопления)</t>
  </si>
  <si>
    <t>Приложение № 2</t>
  </si>
  <si>
    <t xml:space="preserve"> извещению и документации </t>
  </si>
  <si>
    <t>о проведении открытого конкурса</t>
  </si>
  <si>
    <t>9. Покос травы</t>
  </si>
  <si>
    <t>2 раза в год</t>
  </si>
  <si>
    <t xml:space="preserve">10. Сезонный осмотр конструкций здания( фасадов, стен, фундаментов, кровли, преркрытий)
</t>
  </si>
  <si>
    <t xml:space="preserve">11.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</si>
  <si>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12.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</si>
  <si>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13.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</si>
  <si>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14. Аварийное обслуживание</t>
  </si>
  <si>
    <t>15. Ремонт кровли, крылец, козырьков, деревянных тротуаров</t>
  </si>
  <si>
    <t>16. Дератизация</t>
  </si>
  <si>
    <t>17. Дезинсекция</t>
  </si>
  <si>
    <t>12.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</si>
  <si>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>13.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</t>
  </si>
  <si>
    <t>Лот № 2 Октябрьский территориальный округ</t>
  </si>
  <si>
    <t>ул. Наб. Северной двины</t>
  </si>
  <si>
    <t>118, корп.2</t>
  </si>
  <si>
    <t>ул. Теснанова</t>
  </si>
  <si>
    <t>прз. К.С. Бадигина</t>
  </si>
  <si>
    <t>пр. Ломоносова</t>
  </si>
  <si>
    <t>183, к.2</t>
  </si>
  <si>
    <t>183, к.3</t>
  </si>
  <si>
    <t>ул. Вологодская</t>
  </si>
  <si>
    <t>1, к.1</t>
  </si>
  <si>
    <t>39, к.1</t>
  </si>
  <si>
    <t>ул. Комсомольская</t>
  </si>
  <si>
    <t>43,к.2</t>
  </si>
  <si>
    <t>213</t>
  </si>
  <si>
    <t>пр. Обводный канал</t>
  </si>
  <si>
    <t>123</t>
  </si>
  <si>
    <t>ул. Попова</t>
  </si>
  <si>
    <t>60</t>
  </si>
  <si>
    <t>56, к.1</t>
  </si>
  <si>
    <t>прз. Сибиряковцев</t>
  </si>
  <si>
    <t>ул. Суфтина</t>
  </si>
  <si>
    <t>45</t>
  </si>
  <si>
    <t>28,к.1</t>
  </si>
  <si>
    <t>ул. Гагарина</t>
  </si>
  <si>
    <t>23</t>
  </si>
  <si>
    <t>прс. Советских космонавтов</t>
  </si>
  <si>
    <t>192</t>
  </si>
  <si>
    <t>28 корп.1</t>
  </si>
  <si>
    <t>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</si>
</sst>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9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2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5" fillId="2" borderId="0" xfId="0" applyNumberFormat="1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164" fontId="13" fillId="2" borderId="9" xfId="2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7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9" fontId="13" fillId="2" borderId="20" xfId="2" applyNumberFormat="1" applyFont="1" applyFill="1" applyBorder="1" applyAlignment="1">
      <alignment horizontal="left" vertical="center" wrapText="1"/>
    </xf>
    <xf numFmtId="49" fontId="13" fillId="2" borderId="20" xfId="0" applyNumberFormat="1" applyFont="1" applyFill="1" applyBorder="1" applyAlignment="1">
      <alignment horizontal="left" vertical="center" wrapText="1"/>
    </xf>
    <xf numFmtId="4" fontId="8" fillId="3" borderId="4" xfId="0" applyNumberFormat="1" applyFont="1" applyFill="1" applyBorder="1" applyAlignment="1">
      <alignment vertical="center" wrapText="1"/>
    </xf>
    <xf numFmtId="4" fontId="15" fillId="3" borderId="21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2" fontId="3" fillId="0" borderId="0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4" fontId="13" fillId="2" borderId="9" xfId="2" applyNumberFormat="1" applyFont="1" applyFill="1" applyBorder="1" applyAlignment="1">
      <alignment horizontal="center" vertical="center" wrapText="1"/>
    </xf>
    <xf numFmtId="2" fontId="13" fillId="2" borderId="9" xfId="2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" fontId="17" fillId="2" borderId="0" xfId="0" applyNumberFormat="1" applyFont="1" applyFill="1" applyBorder="1" applyAlignment="1">
      <alignment horizontal="center"/>
    </xf>
    <xf numFmtId="2" fontId="1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49" fontId="13" fillId="2" borderId="13" xfId="2" applyNumberFormat="1" applyFont="1" applyFill="1" applyBorder="1" applyAlignment="1">
      <alignment horizontal="left" vertical="center" wrapText="1"/>
    </xf>
    <xf numFmtId="49" fontId="13" fillId="2" borderId="9" xfId="0" applyNumberFormat="1" applyFont="1" applyFill="1" applyBorder="1" applyAlignment="1">
      <alignment horizontal="left" vertical="center" wrapText="1"/>
    </xf>
    <xf numFmtId="49" fontId="13" fillId="2" borderId="9" xfId="2" applyNumberFormat="1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2" borderId="14" xfId="0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49" fontId="13" fillId="2" borderId="12" xfId="2" applyNumberFormat="1" applyFont="1" applyFill="1" applyBorder="1" applyAlignment="1">
      <alignment horizontal="left" vertical="center" wrapText="1"/>
    </xf>
    <xf numFmtId="49" fontId="13" fillId="2" borderId="19" xfId="2" applyNumberFormat="1" applyFont="1" applyFill="1" applyBorder="1" applyAlignment="1">
      <alignment horizontal="left" vertical="center" wrapText="1"/>
    </xf>
    <xf numFmtId="4" fontId="18" fillId="2" borderId="3" xfId="0" applyNumberFormat="1" applyFont="1" applyFill="1" applyBorder="1" applyAlignment="1">
      <alignment horizontal="center"/>
    </xf>
    <xf numFmtId="4" fontId="17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left" vertical="center"/>
    </xf>
    <xf numFmtId="4" fontId="16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/>
    </xf>
    <xf numFmtId="4" fontId="17" fillId="2" borderId="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4" fontId="10" fillId="2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left" vertical="center"/>
    </xf>
    <xf numFmtId="4" fontId="2" fillId="0" borderId="0" xfId="0" applyNumberFormat="1" applyFont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" fontId="19" fillId="0" borderId="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vertical="center"/>
    </xf>
    <xf numFmtId="4" fontId="20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4" fontId="8" fillId="3" borderId="20" xfId="0" applyNumberFormat="1" applyFont="1" applyFill="1" applyBorder="1" applyAlignment="1">
      <alignment horizontal="center" vertical="center" wrapText="1"/>
    </xf>
    <xf numFmtId="4" fontId="15" fillId="3" borderId="20" xfId="0" applyNumberFormat="1" applyFont="1" applyFill="1" applyBorder="1" applyAlignment="1">
      <alignment horizontal="center" vertical="center" wrapText="1"/>
    </xf>
    <xf numFmtId="4" fontId="8" fillId="3" borderId="22" xfId="0" applyNumberFormat="1" applyFont="1" applyFill="1" applyBorder="1" applyAlignment="1">
      <alignment horizontal="center" vertical="center" wrapText="1"/>
    </xf>
    <xf numFmtId="4" fontId="8" fillId="3" borderId="23" xfId="0" applyNumberFormat="1" applyFont="1" applyFill="1" applyBorder="1" applyAlignment="1">
      <alignment horizontal="center" vertical="center" wrapText="1"/>
    </xf>
    <xf numFmtId="4" fontId="15" fillId="3" borderId="22" xfId="0" applyNumberFormat="1" applyFont="1" applyFill="1" applyBorder="1" applyAlignment="1">
      <alignment horizontal="center" vertical="center" wrapText="1"/>
    </xf>
    <xf numFmtId="4" fontId="15" fillId="3" borderId="23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 vertical="center" wrapText="1"/>
    </xf>
    <xf numFmtId="4" fontId="15" fillId="3" borderId="16" xfId="0" applyNumberFormat="1" applyFont="1" applyFill="1" applyBorder="1" applyAlignment="1">
      <alignment horizontal="center" vertical="center" wrapText="1"/>
    </xf>
    <xf numFmtId="4" fontId="15" fillId="3" borderId="17" xfId="0" applyNumberFormat="1" applyFont="1" applyFill="1" applyBorder="1" applyAlignment="1">
      <alignment horizontal="center" vertical="center" wrapText="1"/>
    </xf>
    <xf numFmtId="4" fontId="15" fillId="3" borderId="18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4" fontId="22" fillId="2" borderId="0" xfId="0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7"/>
  <sheetViews>
    <sheetView tabSelected="1" view="pageBreakPreview" topLeftCell="AC31" zoomScale="86" zoomScaleNormal="100" zoomScaleSheetLayoutView="86" workbookViewId="0">
      <selection activeCell="AP34" sqref="AP34"/>
    </sheetView>
  </sheetViews>
  <sheetFormatPr defaultRowHeight="12.75" x14ac:dyDescent="0.2"/>
  <cols>
    <col min="1" max="1" width="55.5703125" style="6" customWidth="1"/>
    <col min="2" max="2" width="34.7109375" style="17" customWidth="1"/>
    <col min="3" max="3" width="27.140625" style="17" customWidth="1"/>
    <col min="4" max="4" width="9.28515625" style="7" customWidth="1"/>
    <col min="5" max="5" width="11.42578125" style="7" customWidth="1"/>
    <col min="6" max="6" width="9.28515625" style="7" customWidth="1"/>
    <col min="7" max="7" width="11.140625" style="7" customWidth="1"/>
    <col min="8" max="20" width="9.28515625" style="7" customWidth="1"/>
    <col min="21" max="21" width="60.7109375" style="28" customWidth="1"/>
    <col min="22" max="22" width="33.85546875" style="17" customWidth="1"/>
    <col min="23" max="23" width="23.5703125" style="17" customWidth="1"/>
    <col min="24" max="24" width="9.28515625" style="7" customWidth="1"/>
    <col min="25" max="25" width="13.42578125" style="7" customWidth="1"/>
    <col min="26" max="26" width="13" style="7" customWidth="1"/>
    <col min="27" max="27" width="13.28515625" style="7" customWidth="1"/>
    <col min="28" max="28" width="48.5703125" style="17" customWidth="1"/>
    <col min="29" max="29" width="26.85546875" style="28" customWidth="1"/>
    <col min="30" max="30" width="17.28515625" style="17" customWidth="1"/>
    <col min="31" max="31" width="9.28515625" style="7" customWidth="1"/>
    <col min="32" max="32" width="74.7109375" style="7" customWidth="1"/>
    <col min="33" max="33" width="24.5703125" style="7" customWidth="1"/>
    <col min="34" max="34" width="25.140625" style="7" customWidth="1"/>
    <col min="35" max="35" width="11.140625" style="7" customWidth="1"/>
    <col min="36" max="37" width="13.5703125" customWidth="1"/>
    <col min="38" max="38" width="13.140625" style="60" customWidth="1"/>
  </cols>
  <sheetData>
    <row r="1" spans="1:43" s="1" customFormat="1" ht="16.5" customHeight="1" x14ac:dyDescent="0.25">
      <c r="A1" s="22" t="s">
        <v>19</v>
      </c>
      <c r="B1" s="22"/>
      <c r="C1" s="22"/>
      <c r="D1" s="13"/>
      <c r="E1" s="3" t="s">
        <v>61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7"/>
      <c r="V1" s="22"/>
      <c r="W1" s="22"/>
      <c r="X1" s="3"/>
      <c r="Y1" s="3"/>
      <c r="Z1" s="3"/>
      <c r="AA1" s="3"/>
      <c r="AB1" s="21"/>
      <c r="AC1" s="72"/>
      <c r="AD1" s="21"/>
      <c r="AE1" s="3"/>
      <c r="AF1" s="3"/>
      <c r="AG1" s="3"/>
      <c r="AH1" s="3"/>
      <c r="AI1" s="3"/>
      <c r="AL1" s="59"/>
    </row>
    <row r="2" spans="1:43" s="1" customFormat="1" ht="16.5" customHeight="1" x14ac:dyDescent="0.25">
      <c r="A2" s="22" t="s">
        <v>18</v>
      </c>
      <c r="B2" s="22"/>
      <c r="C2" s="22"/>
      <c r="D2" s="4"/>
      <c r="E2" s="4" t="s">
        <v>62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27"/>
      <c r="V2" s="22"/>
      <c r="W2" s="22"/>
      <c r="X2" s="4"/>
      <c r="Y2" s="4"/>
      <c r="Z2" s="4"/>
      <c r="AA2" s="4"/>
      <c r="AB2" s="21"/>
      <c r="AC2" s="72"/>
      <c r="AD2" s="21"/>
      <c r="AE2" s="4"/>
      <c r="AF2" s="4"/>
      <c r="AG2" s="4"/>
      <c r="AH2" s="4"/>
      <c r="AI2" s="4"/>
      <c r="AL2" s="59"/>
    </row>
    <row r="3" spans="1:43" s="1" customFormat="1" ht="16.5" customHeight="1" x14ac:dyDescent="0.25">
      <c r="A3" s="22" t="s">
        <v>17</v>
      </c>
      <c r="B3" s="22"/>
      <c r="C3" s="22"/>
      <c r="D3" s="4"/>
      <c r="E3" s="4" t="s">
        <v>63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27"/>
      <c r="V3" s="22"/>
      <c r="W3" s="22"/>
      <c r="X3" s="4"/>
      <c r="Y3" s="4"/>
      <c r="Z3" s="4"/>
      <c r="AA3" s="4"/>
      <c r="AB3" s="21"/>
      <c r="AC3" s="72"/>
      <c r="AD3" s="21"/>
      <c r="AE3" s="4"/>
      <c r="AF3" s="4"/>
      <c r="AG3" s="4"/>
      <c r="AH3" s="4"/>
      <c r="AI3" s="4"/>
      <c r="AL3" s="59"/>
    </row>
    <row r="4" spans="1:43" s="1" customFormat="1" ht="16.5" customHeight="1" x14ac:dyDescent="0.2">
      <c r="A4" s="22" t="s">
        <v>16</v>
      </c>
      <c r="B4" s="22"/>
      <c r="C4" s="22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27"/>
      <c r="V4" s="22"/>
      <c r="W4" s="22"/>
      <c r="X4" s="7"/>
      <c r="Y4" s="7"/>
      <c r="Z4" s="7"/>
      <c r="AA4" s="7"/>
      <c r="AB4" s="21"/>
      <c r="AC4" s="72"/>
      <c r="AD4" s="21"/>
      <c r="AE4" s="7"/>
      <c r="AF4" s="7"/>
      <c r="AG4" s="7"/>
      <c r="AH4" s="7"/>
      <c r="AI4" s="7"/>
      <c r="AL4" s="59"/>
    </row>
    <row r="5" spans="1:43" s="1" customFormat="1" x14ac:dyDescent="0.2">
      <c r="A5" s="5" t="s">
        <v>76</v>
      </c>
      <c r="B5" s="17"/>
      <c r="C5" s="1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28"/>
      <c r="V5" s="17"/>
      <c r="W5" s="17"/>
      <c r="X5" s="7"/>
      <c r="Y5" s="7"/>
      <c r="Z5" s="7"/>
      <c r="AA5" s="7"/>
      <c r="AB5" s="17"/>
      <c r="AC5" s="28"/>
      <c r="AD5" s="17"/>
      <c r="AE5" s="7"/>
      <c r="AF5" s="7"/>
      <c r="AG5" s="7"/>
      <c r="AH5" s="7"/>
      <c r="AI5" s="7"/>
      <c r="AL5" s="59"/>
    </row>
    <row r="6" spans="1:43" s="1" customFormat="1" ht="15.75" customHeight="1" x14ac:dyDescent="0.2">
      <c r="A6" s="110" t="s">
        <v>15</v>
      </c>
      <c r="B6" s="36" t="s">
        <v>14</v>
      </c>
      <c r="C6" s="37"/>
      <c r="D6" s="19"/>
      <c r="E6" s="14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19"/>
      <c r="V6" s="19"/>
      <c r="W6" s="19"/>
      <c r="X6" s="20"/>
      <c r="Y6" s="20"/>
      <c r="Z6" s="20"/>
      <c r="AA6" s="14"/>
      <c r="AB6" s="24"/>
      <c r="AC6" s="24"/>
      <c r="AD6" s="24"/>
      <c r="AE6" s="20"/>
      <c r="AF6" s="20"/>
      <c r="AG6" s="20"/>
      <c r="AH6" s="20"/>
      <c r="AI6" s="20"/>
      <c r="AJ6" s="20"/>
      <c r="AK6" s="20"/>
      <c r="AL6" s="20"/>
      <c r="AM6" s="14"/>
      <c r="AN6" s="14"/>
      <c r="AO6" s="14"/>
      <c r="AP6" s="14"/>
      <c r="AQ6" s="14"/>
    </row>
    <row r="7" spans="1:43" s="8" customFormat="1" ht="71.25" customHeight="1" x14ac:dyDescent="0.2">
      <c r="A7" s="111"/>
      <c r="B7" s="112" t="s">
        <v>13</v>
      </c>
      <c r="C7" s="113" t="s">
        <v>46</v>
      </c>
      <c r="D7" s="62" t="s">
        <v>77</v>
      </c>
      <c r="E7" s="62" t="s">
        <v>79</v>
      </c>
      <c r="F7" s="63" t="s">
        <v>80</v>
      </c>
      <c r="G7" s="63" t="s">
        <v>81</v>
      </c>
      <c r="H7" s="63" t="s">
        <v>81</v>
      </c>
      <c r="I7" s="63" t="s">
        <v>80</v>
      </c>
      <c r="J7" s="63" t="s">
        <v>84</v>
      </c>
      <c r="K7" s="63" t="s">
        <v>84</v>
      </c>
      <c r="L7" s="63" t="s">
        <v>87</v>
      </c>
      <c r="M7" s="63" t="s">
        <v>87</v>
      </c>
      <c r="N7" s="63" t="s">
        <v>81</v>
      </c>
      <c r="O7" s="63" t="s">
        <v>90</v>
      </c>
      <c r="P7" s="63" t="s">
        <v>92</v>
      </c>
      <c r="Q7" s="63" t="s">
        <v>92</v>
      </c>
      <c r="R7" s="63" t="s">
        <v>95</v>
      </c>
      <c r="S7" s="63" t="s">
        <v>96</v>
      </c>
      <c r="T7" s="63" t="s">
        <v>92</v>
      </c>
      <c r="U7" s="45" t="s">
        <v>47</v>
      </c>
      <c r="V7" s="46" t="s">
        <v>13</v>
      </c>
      <c r="W7" s="115" t="s">
        <v>60</v>
      </c>
      <c r="X7" s="63" t="s">
        <v>80</v>
      </c>
      <c r="Y7" s="63" t="s">
        <v>84</v>
      </c>
      <c r="Z7" s="44" t="s">
        <v>99</v>
      </c>
      <c r="AA7" s="43" t="s">
        <v>101</v>
      </c>
      <c r="AB7" s="104" t="s">
        <v>15</v>
      </c>
      <c r="AC7" s="105" t="s">
        <v>13</v>
      </c>
      <c r="AD7" s="105" t="s">
        <v>58</v>
      </c>
      <c r="AE7" s="44" t="s">
        <v>99</v>
      </c>
      <c r="AF7" s="106" t="s">
        <v>47</v>
      </c>
      <c r="AG7" s="108" t="s">
        <v>13</v>
      </c>
      <c r="AH7" s="108" t="s">
        <v>59</v>
      </c>
      <c r="AI7" s="63" t="s">
        <v>81</v>
      </c>
      <c r="AJ7" s="55"/>
      <c r="AK7" s="55"/>
      <c r="AL7" s="52"/>
      <c r="AM7" s="52"/>
      <c r="AN7" s="52"/>
    </row>
    <row r="8" spans="1:43" s="8" customFormat="1" ht="22.5" customHeight="1" x14ac:dyDescent="0.2">
      <c r="A8" s="111"/>
      <c r="B8" s="112"/>
      <c r="C8" s="114"/>
      <c r="D8" s="65" t="s">
        <v>78</v>
      </c>
      <c r="E8" s="65" t="s">
        <v>28</v>
      </c>
      <c r="F8" s="66" t="s">
        <v>25</v>
      </c>
      <c r="G8" s="66" t="s">
        <v>82</v>
      </c>
      <c r="H8" s="66" t="s">
        <v>83</v>
      </c>
      <c r="I8" s="66" t="s">
        <v>27</v>
      </c>
      <c r="J8" s="66" t="s">
        <v>85</v>
      </c>
      <c r="K8" s="66" t="s">
        <v>86</v>
      </c>
      <c r="L8" s="66" t="s">
        <v>26</v>
      </c>
      <c r="M8" s="66" t="s">
        <v>88</v>
      </c>
      <c r="N8" s="66" t="s">
        <v>89</v>
      </c>
      <c r="O8" s="66" t="s">
        <v>91</v>
      </c>
      <c r="P8" s="66" t="s">
        <v>93</v>
      </c>
      <c r="Q8" s="66" t="s">
        <v>94</v>
      </c>
      <c r="R8" s="66" t="s">
        <v>31</v>
      </c>
      <c r="S8" s="66" t="s">
        <v>97</v>
      </c>
      <c r="T8" s="66" t="s">
        <v>30</v>
      </c>
      <c r="U8" s="67"/>
      <c r="V8" s="67"/>
      <c r="W8" s="116"/>
      <c r="X8" s="68" t="s">
        <v>29</v>
      </c>
      <c r="Y8" s="68" t="s">
        <v>98</v>
      </c>
      <c r="Z8" s="68" t="s">
        <v>100</v>
      </c>
      <c r="AA8" s="69" t="s">
        <v>102</v>
      </c>
      <c r="AB8" s="104"/>
      <c r="AC8" s="105"/>
      <c r="AD8" s="105"/>
      <c r="AE8" s="64" t="s">
        <v>103</v>
      </c>
      <c r="AF8" s="107"/>
      <c r="AG8" s="109"/>
      <c r="AH8" s="109"/>
      <c r="AI8" s="64" t="s">
        <v>104</v>
      </c>
      <c r="AJ8" s="56"/>
      <c r="AK8" s="56"/>
    </row>
    <row r="9" spans="1:43" s="1" customFormat="1" ht="12.75" customHeight="1" x14ac:dyDescent="0.2">
      <c r="A9" s="31" t="s">
        <v>12</v>
      </c>
      <c r="B9" s="38"/>
      <c r="C9" s="32">
        <f>SUM(C10:C13)</f>
        <v>1.1700000000000002</v>
      </c>
      <c r="D9" s="10">
        <f t="shared" ref="D9" si="0">SUM(D10:D13)</f>
        <v>6145.308</v>
      </c>
      <c r="E9" s="10">
        <f t="shared" ref="E9:S9" si="1">SUM(E10:E13)</f>
        <v>6834.6720000000005</v>
      </c>
      <c r="F9" s="10">
        <f t="shared" si="1"/>
        <v>8256.9240000000027</v>
      </c>
      <c r="G9" s="10">
        <f t="shared" si="1"/>
        <v>4981.3920000000007</v>
      </c>
      <c r="H9" s="10">
        <f t="shared" si="1"/>
        <v>7706.5560000000005</v>
      </c>
      <c r="I9" s="10">
        <f t="shared" si="1"/>
        <v>10402.236000000003</v>
      </c>
      <c r="J9" s="10">
        <f t="shared" si="1"/>
        <v>9544.391999999998</v>
      </c>
      <c r="K9" s="10">
        <f t="shared" si="1"/>
        <v>4627.5840000000007</v>
      </c>
      <c r="L9" s="10">
        <f t="shared" si="1"/>
        <v>5478.4080000000004</v>
      </c>
      <c r="M9" s="10">
        <f t="shared" si="1"/>
        <v>7726.2120000000004</v>
      </c>
      <c r="N9" s="10">
        <f t="shared" si="1"/>
        <v>13750.776000000002</v>
      </c>
      <c r="O9" s="10">
        <f t="shared" si="1"/>
        <v>6643.728000000001</v>
      </c>
      <c r="P9" s="10">
        <f t="shared" si="1"/>
        <v>8102.4840000000013</v>
      </c>
      <c r="Q9" s="10">
        <f t="shared" si="1"/>
        <v>8377.6680000000015</v>
      </c>
      <c r="R9" s="10">
        <f t="shared" si="1"/>
        <v>5937.5159999999996</v>
      </c>
      <c r="S9" s="10">
        <f t="shared" si="1"/>
        <v>4672.5120000000006</v>
      </c>
      <c r="T9" s="10">
        <f t="shared" ref="T9" si="2">SUM(T10:T13)</f>
        <v>8273.771999999999</v>
      </c>
      <c r="U9" s="47" t="s">
        <v>12</v>
      </c>
      <c r="V9" s="48"/>
      <c r="W9" s="32">
        <f>SUM(W10:W13)</f>
        <v>1.1700000000000002</v>
      </c>
      <c r="X9" s="10">
        <f t="shared" ref="X9:AA9" si="3">SUM(X10:X12)</f>
        <v>7251.66</v>
      </c>
      <c r="Y9" s="10">
        <f t="shared" si="3"/>
        <v>3663.0360000000001</v>
      </c>
      <c r="Z9" s="10">
        <f t="shared" si="3"/>
        <v>7351.344000000001</v>
      </c>
      <c r="AA9" s="10">
        <f t="shared" si="3"/>
        <v>5788.6920000000009</v>
      </c>
      <c r="AB9" s="47" t="s">
        <v>12</v>
      </c>
      <c r="AC9" s="39"/>
      <c r="AD9" s="32">
        <f>SUM(AD10:AD13)</f>
        <v>1.1700000000000002</v>
      </c>
      <c r="AE9" s="10">
        <f t="shared" ref="AE9" si="4">SUM(AE10:AE12)</f>
        <v>6497.7120000000004</v>
      </c>
      <c r="AF9" s="47" t="s">
        <v>12</v>
      </c>
      <c r="AG9" s="48"/>
      <c r="AH9" s="32">
        <f>SUM(AH10:AH13)</f>
        <v>1.1700000000000002</v>
      </c>
      <c r="AI9" s="10">
        <f>SUM(AI10:AI12)</f>
        <v>11992.968000000003</v>
      </c>
      <c r="AJ9" s="51"/>
      <c r="AK9" s="51"/>
      <c r="AL9" s="59"/>
    </row>
    <row r="10" spans="1:43" s="1" customFormat="1" ht="12.75" customHeight="1" x14ac:dyDescent="0.2">
      <c r="A10" s="30" t="s">
        <v>20</v>
      </c>
      <c r="B10" s="38" t="s">
        <v>41</v>
      </c>
      <c r="C10" s="29">
        <v>1.1200000000000001</v>
      </c>
      <c r="D10" s="9">
        <f>$C$10*D38*12</f>
        <v>5882.6880000000001</v>
      </c>
      <c r="E10" s="9">
        <f t="shared" ref="E10:T10" si="5">$C$10*E38*12</f>
        <v>6542.5920000000006</v>
      </c>
      <c r="F10" s="9">
        <f t="shared" si="5"/>
        <v>7904.0640000000021</v>
      </c>
      <c r="G10" s="9">
        <f t="shared" si="5"/>
        <v>4768.5120000000006</v>
      </c>
      <c r="H10" s="9">
        <f t="shared" si="5"/>
        <v>7377.2160000000003</v>
      </c>
      <c r="I10" s="9">
        <f t="shared" si="5"/>
        <v>9957.6960000000017</v>
      </c>
      <c r="J10" s="9">
        <f t="shared" si="5"/>
        <v>9136.5119999999988</v>
      </c>
      <c r="K10" s="9">
        <f t="shared" si="5"/>
        <v>4429.8240000000005</v>
      </c>
      <c r="L10" s="9">
        <f t="shared" si="5"/>
        <v>5244.2880000000005</v>
      </c>
      <c r="M10" s="9">
        <f t="shared" si="5"/>
        <v>7396.0320000000002</v>
      </c>
      <c r="N10" s="9">
        <f t="shared" si="5"/>
        <v>13163.136000000002</v>
      </c>
      <c r="O10" s="9">
        <f t="shared" si="5"/>
        <v>6359.8080000000009</v>
      </c>
      <c r="P10" s="9">
        <f t="shared" si="5"/>
        <v>7756.2240000000011</v>
      </c>
      <c r="Q10" s="9">
        <f t="shared" si="5"/>
        <v>8019.648000000001</v>
      </c>
      <c r="R10" s="9">
        <f t="shared" si="5"/>
        <v>5683.7759999999998</v>
      </c>
      <c r="S10" s="9">
        <f t="shared" si="5"/>
        <v>4472.8320000000003</v>
      </c>
      <c r="T10" s="9">
        <f t="shared" si="5"/>
        <v>7920.1919999999991</v>
      </c>
      <c r="U10" s="49" t="s">
        <v>20</v>
      </c>
      <c r="V10" s="29" t="s">
        <v>48</v>
      </c>
      <c r="W10" s="29">
        <v>1.1200000000000001</v>
      </c>
      <c r="X10" s="70">
        <f>$W$10*X38*12</f>
        <v>6941.76</v>
      </c>
      <c r="Y10" s="70">
        <f t="shared" ref="Y10:AA10" si="6">$W$10*Y38*12</f>
        <v>3506.4960000000001</v>
      </c>
      <c r="Z10" s="70">
        <f t="shared" si="6"/>
        <v>7037.1840000000011</v>
      </c>
      <c r="AA10" s="70">
        <f t="shared" si="6"/>
        <v>5541.3120000000008</v>
      </c>
      <c r="AB10" s="50" t="s">
        <v>20</v>
      </c>
      <c r="AC10" s="39" t="s">
        <v>41</v>
      </c>
      <c r="AD10" s="29">
        <v>1.1200000000000001</v>
      </c>
      <c r="AE10" s="70">
        <f t="shared" ref="AE10" si="7">$AD$10*AE38*12</f>
        <v>6220.0320000000002</v>
      </c>
      <c r="AF10" s="49" t="s">
        <v>20</v>
      </c>
      <c r="AG10" s="29" t="s">
        <v>48</v>
      </c>
      <c r="AH10" s="29">
        <v>1.1200000000000001</v>
      </c>
      <c r="AI10" s="70">
        <f>$AH$10*AI38*12</f>
        <v>11480.448000000002</v>
      </c>
      <c r="AJ10" s="57"/>
      <c r="AK10" s="57"/>
      <c r="AL10" s="59"/>
    </row>
    <row r="11" spans="1:43" s="1" customFormat="1" ht="27.75" customHeight="1" x14ac:dyDescent="0.2">
      <c r="A11" s="30" t="s">
        <v>32</v>
      </c>
      <c r="B11" s="38" t="s">
        <v>42</v>
      </c>
      <c r="C11" s="29">
        <v>0.05</v>
      </c>
      <c r="D11" s="9">
        <f>$C$11*D38*12</f>
        <v>262.62</v>
      </c>
      <c r="E11" s="9">
        <f t="shared" ref="E11:T11" si="8">$C$11*E38*12</f>
        <v>292.08000000000004</v>
      </c>
      <c r="F11" s="9">
        <f t="shared" si="8"/>
        <v>352.86</v>
      </c>
      <c r="G11" s="9">
        <f t="shared" si="8"/>
        <v>212.88000000000002</v>
      </c>
      <c r="H11" s="9">
        <f t="shared" si="8"/>
        <v>329.34000000000003</v>
      </c>
      <c r="I11" s="9">
        <f t="shared" si="8"/>
        <v>444.54</v>
      </c>
      <c r="J11" s="9">
        <f t="shared" si="8"/>
        <v>407.88</v>
      </c>
      <c r="K11" s="9">
        <f t="shared" si="8"/>
        <v>197.76</v>
      </c>
      <c r="L11" s="9">
        <f t="shared" si="8"/>
        <v>234.12</v>
      </c>
      <c r="M11" s="9">
        <f t="shared" si="8"/>
        <v>330.18</v>
      </c>
      <c r="N11" s="9">
        <f t="shared" si="8"/>
        <v>587.64</v>
      </c>
      <c r="O11" s="9">
        <f t="shared" si="8"/>
        <v>283.92</v>
      </c>
      <c r="P11" s="9">
        <f t="shared" si="8"/>
        <v>346.26000000000005</v>
      </c>
      <c r="Q11" s="9">
        <f t="shared" si="8"/>
        <v>358.02000000000004</v>
      </c>
      <c r="R11" s="9">
        <f t="shared" si="8"/>
        <v>253.74</v>
      </c>
      <c r="S11" s="9">
        <f t="shared" si="8"/>
        <v>199.68</v>
      </c>
      <c r="T11" s="9">
        <f t="shared" si="8"/>
        <v>353.58</v>
      </c>
      <c r="U11" s="50" t="s">
        <v>32</v>
      </c>
      <c r="V11" s="29" t="s">
        <v>49</v>
      </c>
      <c r="W11" s="29">
        <v>0.05</v>
      </c>
      <c r="X11" s="9">
        <f>$W$11*X38*12</f>
        <v>309.90000000000003</v>
      </c>
      <c r="Y11" s="9">
        <f t="shared" ref="Y11:AA11" si="9">$W$11*Y38*12</f>
        <v>156.54</v>
      </c>
      <c r="Z11" s="9">
        <f t="shared" si="9"/>
        <v>314.16000000000003</v>
      </c>
      <c r="AA11" s="9">
        <f t="shared" si="9"/>
        <v>247.38000000000002</v>
      </c>
      <c r="AB11" s="50" t="s">
        <v>32</v>
      </c>
      <c r="AC11" s="39" t="s">
        <v>42</v>
      </c>
      <c r="AD11" s="29">
        <v>0.05</v>
      </c>
      <c r="AE11" s="9">
        <f t="shared" ref="AE11" si="10">$AD$11*AE38*12</f>
        <v>277.68</v>
      </c>
      <c r="AF11" s="50" t="s">
        <v>32</v>
      </c>
      <c r="AG11" s="29" t="s">
        <v>49</v>
      </c>
      <c r="AH11" s="29">
        <v>0.05</v>
      </c>
      <c r="AI11" s="9">
        <f>$AH$11*AI38*12</f>
        <v>512.5200000000001</v>
      </c>
      <c r="AJ11" s="57"/>
      <c r="AK11" s="57"/>
      <c r="AL11" s="59"/>
    </row>
    <row r="12" spans="1:43" s="26" customFormat="1" x14ac:dyDescent="0.2">
      <c r="A12" s="30"/>
      <c r="B12" s="38"/>
      <c r="C12" s="39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76"/>
      <c r="V12" s="39"/>
      <c r="W12" s="39"/>
      <c r="X12" s="25"/>
      <c r="Y12" s="25"/>
      <c r="Z12" s="25"/>
      <c r="AA12" s="25"/>
      <c r="AB12" s="30"/>
      <c r="AC12" s="39"/>
      <c r="AD12" s="39"/>
      <c r="AE12" s="25"/>
      <c r="AF12" s="76"/>
      <c r="AG12" s="39"/>
      <c r="AH12" s="39"/>
      <c r="AI12" s="25"/>
      <c r="AJ12" s="77"/>
      <c r="AK12" s="77"/>
      <c r="AL12" s="2"/>
    </row>
    <row r="13" spans="1:43" s="26" customFormat="1" x14ac:dyDescent="0.2">
      <c r="A13" s="30"/>
      <c r="B13" s="38"/>
      <c r="C13" s="39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78"/>
      <c r="V13" s="78"/>
      <c r="W13" s="78"/>
      <c r="X13" s="25"/>
      <c r="Y13" s="25"/>
      <c r="Z13" s="25"/>
      <c r="AA13" s="25"/>
      <c r="AB13" s="30"/>
      <c r="AC13" s="39"/>
      <c r="AD13" s="39"/>
      <c r="AE13" s="25"/>
      <c r="AF13" s="76"/>
      <c r="AG13" s="39"/>
      <c r="AH13" s="39"/>
      <c r="AI13" s="25"/>
      <c r="AJ13" s="77"/>
      <c r="AK13" s="77"/>
      <c r="AL13" s="2"/>
    </row>
    <row r="14" spans="1:43" s="26" customFormat="1" ht="37.5" customHeight="1" x14ac:dyDescent="0.2">
      <c r="A14" s="31" t="s">
        <v>11</v>
      </c>
      <c r="B14" s="38"/>
      <c r="C14" s="34">
        <f>SUM(C15:C21)</f>
        <v>4.4300000000000006</v>
      </c>
      <c r="D14" s="79">
        <f>SUM(D15:D21)</f>
        <v>23268.131999999998</v>
      </c>
      <c r="E14" s="79">
        <f t="shared" ref="E14:S14" si="11">SUM(E15:E21)</f>
        <v>25878.288</v>
      </c>
      <c r="F14" s="79">
        <f t="shared" si="11"/>
        <v>31263.396000000004</v>
      </c>
      <c r="G14" s="79">
        <f t="shared" si="11"/>
        <v>18861.167999999998</v>
      </c>
      <c r="H14" s="79">
        <f t="shared" si="11"/>
        <v>29179.524000000001</v>
      </c>
      <c r="I14" s="79">
        <f t="shared" si="11"/>
        <v>39386.243999999999</v>
      </c>
      <c r="J14" s="79">
        <f t="shared" si="11"/>
        <v>36138.167999999998</v>
      </c>
      <c r="K14" s="79">
        <f t="shared" si="11"/>
        <v>17521.536</v>
      </c>
      <c r="L14" s="79">
        <f t="shared" si="11"/>
        <v>20743.031999999999</v>
      </c>
      <c r="M14" s="79">
        <f t="shared" si="11"/>
        <v>29253.948</v>
      </c>
      <c r="N14" s="79">
        <f t="shared" si="11"/>
        <v>52064.904000000002</v>
      </c>
      <c r="O14" s="79">
        <f t="shared" si="11"/>
        <v>25155.311999999998</v>
      </c>
      <c r="P14" s="79">
        <f t="shared" si="11"/>
        <v>30678.636000000002</v>
      </c>
      <c r="Q14" s="79">
        <f t="shared" si="11"/>
        <v>31720.572000000004</v>
      </c>
      <c r="R14" s="79">
        <f t="shared" si="11"/>
        <v>22481.364000000001</v>
      </c>
      <c r="S14" s="79">
        <f t="shared" si="11"/>
        <v>17691.648000000001</v>
      </c>
      <c r="T14" s="79">
        <f t="shared" ref="T14" si="12">SUM(T15:T21)</f>
        <v>31327.187999999998</v>
      </c>
      <c r="U14" s="31" t="s">
        <v>11</v>
      </c>
      <c r="V14" s="39"/>
      <c r="W14" s="34">
        <f>SUM(W15:W21)</f>
        <v>4.58</v>
      </c>
      <c r="X14" s="79">
        <f t="shared" ref="X14:AA14" si="13">SUM(X15:X21)</f>
        <v>28386.84</v>
      </c>
      <c r="Y14" s="79">
        <f t="shared" si="13"/>
        <v>14339.063999999998</v>
      </c>
      <c r="Z14" s="79">
        <f t="shared" si="13"/>
        <v>28777.056000000004</v>
      </c>
      <c r="AA14" s="79">
        <f t="shared" si="13"/>
        <v>22660.008000000002</v>
      </c>
      <c r="AB14" s="31" t="s">
        <v>11</v>
      </c>
      <c r="AC14" s="39"/>
      <c r="AD14" s="34">
        <f>SUM(AD15:AD21)</f>
        <v>4.4300000000000006</v>
      </c>
      <c r="AE14" s="79">
        <f t="shared" ref="AE14" si="14">SUM(AE15:AE21)</f>
        <v>24602.448000000004</v>
      </c>
      <c r="AF14" s="31" t="s">
        <v>11</v>
      </c>
      <c r="AG14" s="39"/>
      <c r="AH14" s="34">
        <f>SUM(AH15:AH21)</f>
        <v>4.58</v>
      </c>
      <c r="AI14" s="79">
        <f>SUM(AI15:AI21)</f>
        <v>46946.832000000002</v>
      </c>
      <c r="AJ14" s="80"/>
      <c r="AK14" s="80"/>
      <c r="AL14" s="2"/>
    </row>
    <row r="15" spans="1:43" s="26" customFormat="1" x14ac:dyDescent="0.2">
      <c r="A15" s="30" t="s">
        <v>33</v>
      </c>
      <c r="B15" s="38" t="s">
        <v>21</v>
      </c>
      <c r="C15" s="39">
        <v>0.41</v>
      </c>
      <c r="D15" s="25">
        <f t="shared" ref="D15:T15" si="15">$C$15*12*D38</f>
        <v>2153.4839999999999</v>
      </c>
      <c r="E15" s="25">
        <f t="shared" si="15"/>
        <v>2395.056</v>
      </c>
      <c r="F15" s="25">
        <f t="shared" si="15"/>
        <v>2893.4520000000002</v>
      </c>
      <c r="G15" s="25">
        <f t="shared" si="15"/>
        <v>1745.616</v>
      </c>
      <c r="H15" s="25">
        <f t="shared" si="15"/>
        <v>2700.5879999999997</v>
      </c>
      <c r="I15" s="25">
        <f t="shared" si="15"/>
        <v>3645.2279999999996</v>
      </c>
      <c r="J15" s="25">
        <f t="shared" si="15"/>
        <v>3344.6159999999995</v>
      </c>
      <c r="K15" s="25">
        <f t="shared" si="15"/>
        <v>1621.6320000000001</v>
      </c>
      <c r="L15" s="25">
        <f t="shared" si="15"/>
        <v>1919.7839999999999</v>
      </c>
      <c r="M15" s="25">
        <f t="shared" si="15"/>
        <v>2707.4759999999997</v>
      </c>
      <c r="N15" s="25">
        <f t="shared" si="15"/>
        <v>4818.6480000000001</v>
      </c>
      <c r="O15" s="25">
        <f t="shared" si="15"/>
        <v>2328.1439999999998</v>
      </c>
      <c r="P15" s="25">
        <f t="shared" si="15"/>
        <v>2839.3319999999999</v>
      </c>
      <c r="Q15" s="25">
        <f t="shared" si="15"/>
        <v>2935.7640000000001</v>
      </c>
      <c r="R15" s="25">
        <f t="shared" si="15"/>
        <v>2080.6679999999997</v>
      </c>
      <c r="S15" s="25">
        <f t="shared" si="15"/>
        <v>1637.376</v>
      </c>
      <c r="T15" s="25">
        <f t="shared" si="15"/>
        <v>2899.3559999999998</v>
      </c>
      <c r="U15" s="76" t="s">
        <v>50</v>
      </c>
      <c r="V15" s="39" t="s">
        <v>21</v>
      </c>
      <c r="W15" s="39">
        <v>0.49</v>
      </c>
      <c r="X15" s="25">
        <f>$W$15*12*X38</f>
        <v>3037.02</v>
      </c>
      <c r="Y15" s="25">
        <f>$W$15*12*Y38</f>
        <v>1534.0919999999999</v>
      </c>
      <c r="Z15" s="25">
        <f>$W$15*12*Z38</f>
        <v>3078.768</v>
      </c>
      <c r="AA15" s="25">
        <f>$W$15*12*AA38</f>
        <v>2424.3240000000001</v>
      </c>
      <c r="AB15" s="76" t="s">
        <v>33</v>
      </c>
      <c r="AC15" s="39" t="s">
        <v>21</v>
      </c>
      <c r="AD15" s="39">
        <v>0.41</v>
      </c>
      <c r="AE15" s="25">
        <f t="shared" ref="AE15" si="16">$AD$15*12*AE38</f>
        <v>2276.9760000000001</v>
      </c>
      <c r="AF15" s="76" t="s">
        <v>50</v>
      </c>
      <c r="AG15" s="39" t="s">
        <v>21</v>
      </c>
      <c r="AH15" s="39">
        <v>0.49</v>
      </c>
      <c r="AI15" s="25">
        <f>$AH$15*12*AI38</f>
        <v>5022.6959999999999</v>
      </c>
      <c r="AJ15" s="81"/>
      <c r="AK15" s="81"/>
      <c r="AL15" s="2"/>
    </row>
    <row r="16" spans="1:43" s="26" customFormat="1" x14ac:dyDescent="0.2">
      <c r="A16" s="30" t="s">
        <v>34</v>
      </c>
      <c r="B16" s="38" t="s">
        <v>10</v>
      </c>
      <c r="C16" s="39">
        <v>0.49</v>
      </c>
      <c r="D16" s="25">
        <f t="shared" ref="D16:T16" si="17">$C$16*12*D38</f>
        <v>2573.6759999999999</v>
      </c>
      <c r="E16" s="25">
        <f t="shared" si="17"/>
        <v>2862.384</v>
      </c>
      <c r="F16" s="25">
        <f t="shared" si="17"/>
        <v>3458.0280000000002</v>
      </c>
      <c r="G16" s="25">
        <f t="shared" si="17"/>
        <v>2086.2240000000002</v>
      </c>
      <c r="H16" s="25">
        <f t="shared" si="17"/>
        <v>3227.5319999999997</v>
      </c>
      <c r="I16" s="25">
        <f t="shared" si="17"/>
        <v>4356.4920000000002</v>
      </c>
      <c r="J16" s="25">
        <f t="shared" si="17"/>
        <v>3997.2239999999997</v>
      </c>
      <c r="K16" s="25">
        <f t="shared" si="17"/>
        <v>1938.048</v>
      </c>
      <c r="L16" s="25">
        <f t="shared" si="17"/>
        <v>2294.3759999999997</v>
      </c>
      <c r="M16" s="25">
        <f t="shared" si="17"/>
        <v>3235.7639999999997</v>
      </c>
      <c r="N16" s="25">
        <f t="shared" si="17"/>
        <v>5758.8719999999994</v>
      </c>
      <c r="O16" s="25">
        <f t="shared" si="17"/>
        <v>2782.4159999999997</v>
      </c>
      <c r="P16" s="25">
        <f t="shared" si="17"/>
        <v>3393.348</v>
      </c>
      <c r="Q16" s="25">
        <f t="shared" si="17"/>
        <v>3508.596</v>
      </c>
      <c r="R16" s="25">
        <f t="shared" si="17"/>
        <v>2486.652</v>
      </c>
      <c r="S16" s="25">
        <f t="shared" si="17"/>
        <v>1956.864</v>
      </c>
      <c r="T16" s="25">
        <f t="shared" si="17"/>
        <v>3465.0839999999998</v>
      </c>
      <c r="U16" s="76" t="s">
        <v>51</v>
      </c>
      <c r="V16" s="39" t="s">
        <v>10</v>
      </c>
      <c r="W16" s="39">
        <v>0.51</v>
      </c>
      <c r="X16" s="25">
        <f>$W$16*12*X38</f>
        <v>3160.98</v>
      </c>
      <c r="Y16" s="25">
        <f>$W$16*12*Y38</f>
        <v>1596.7079999999999</v>
      </c>
      <c r="Z16" s="25">
        <f>$W$16*12*Z38</f>
        <v>3204.4320000000002</v>
      </c>
      <c r="AA16" s="25">
        <f>$W$16*12*AA38</f>
        <v>2523.2760000000003</v>
      </c>
      <c r="AB16" s="76" t="s">
        <v>34</v>
      </c>
      <c r="AC16" s="39" t="s">
        <v>10</v>
      </c>
      <c r="AD16" s="39">
        <v>0.49</v>
      </c>
      <c r="AE16" s="25">
        <f t="shared" ref="AE16" si="18">$AD$16*12*AE38</f>
        <v>2721.2640000000001</v>
      </c>
      <c r="AF16" s="76" t="s">
        <v>51</v>
      </c>
      <c r="AG16" s="39" t="s">
        <v>10</v>
      </c>
      <c r="AH16" s="39">
        <v>0.51</v>
      </c>
      <c r="AI16" s="25">
        <f>$AH$16*12*AI38</f>
        <v>5227.7040000000006</v>
      </c>
      <c r="AJ16" s="77"/>
      <c r="AK16" s="77"/>
      <c r="AL16" s="2"/>
    </row>
    <row r="17" spans="1:40" s="26" customFormat="1" x14ac:dyDescent="0.2">
      <c r="A17" s="30" t="s">
        <v>35</v>
      </c>
      <c r="B17" s="38" t="s">
        <v>22</v>
      </c>
      <c r="C17" s="39">
        <v>0.37</v>
      </c>
      <c r="D17" s="25">
        <f t="shared" ref="D17:T17" si="19">$C$17*12*D38</f>
        <v>1943.3879999999997</v>
      </c>
      <c r="E17" s="25">
        <f t="shared" si="19"/>
        <v>2161.3919999999998</v>
      </c>
      <c r="F17" s="25">
        <f t="shared" si="19"/>
        <v>2611.1639999999998</v>
      </c>
      <c r="G17" s="25">
        <f t="shared" si="19"/>
        <v>1575.3119999999999</v>
      </c>
      <c r="H17" s="25">
        <f t="shared" si="19"/>
        <v>2437.1159999999995</v>
      </c>
      <c r="I17" s="25">
        <f t="shared" si="19"/>
        <v>3289.5959999999995</v>
      </c>
      <c r="J17" s="25">
        <f t="shared" si="19"/>
        <v>3018.3119999999994</v>
      </c>
      <c r="K17" s="25">
        <f t="shared" si="19"/>
        <v>1463.424</v>
      </c>
      <c r="L17" s="25">
        <f t="shared" si="19"/>
        <v>1732.4879999999998</v>
      </c>
      <c r="M17" s="25">
        <f t="shared" si="19"/>
        <v>2443.3319999999994</v>
      </c>
      <c r="N17" s="25">
        <f t="shared" si="19"/>
        <v>4348.5359999999991</v>
      </c>
      <c r="O17" s="25">
        <f t="shared" si="19"/>
        <v>2101.0079999999998</v>
      </c>
      <c r="P17" s="25">
        <f t="shared" si="19"/>
        <v>2562.3239999999996</v>
      </c>
      <c r="Q17" s="25">
        <f t="shared" si="19"/>
        <v>2649.348</v>
      </c>
      <c r="R17" s="25">
        <f t="shared" si="19"/>
        <v>1877.6759999999997</v>
      </c>
      <c r="S17" s="25">
        <f t="shared" si="19"/>
        <v>1477.6319999999998</v>
      </c>
      <c r="T17" s="25">
        <f t="shared" si="19"/>
        <v>2616.4919999999993</v>
      </c>
      <c r="U17" s="76" t="s">
        <v>35</v>
      </c>
      <c r="V17" s="39" t="s">
        <v>22</v>
      </c>
      <c r="W17" s="39">
        <v>0.39</v>
      </c>
      <c r="X17" s="25">
        <f>$W$17*12*X38</f>
        <v>2417.2199999999998</v>
      </c>
      <c r="Y17" s="25">
        <f>$W$17*12*Y38</f>
        <v>1221.0119999999997</v>
      </c>
      <c r="Z17" s="25">
        <f>$W$17*12*Z38</f>
        <v>2450.4479999999999</v>
      </c>
      <c r="AA17" s="25">
        <f>$W$17*12*AA38</f>
        <v>1929.5639999999999</v>
      </c>
      <c r="AB17" s="76" t="s">
        <v>35</v>
      </c>
      <c r="AC17" s="39" t="s">
        <v>22</v>
      </c>
      <c r="AD17" s="39">
        <v>0.37</v>
      </c>
      <c r="AE17" s="25">
        <f t="shared" ref="AE17" si="20">$AD$17*12*AE38</f>
        <v>2054.8319999999999</v>
      </c>
      <c r="AF17" s="76" t="s">
        <v>35</v>
      </c>
      <c r="AG17" s="39" t="s">
        <v>22</v>
      </c>
      <c r="AH17" s="39">
        <v>0.39</v>
      </c>
      <c r="AI17" s="25">
        <f>$AH$17*12*AI38</f>
        <v>3997.6559999999999</v>
      </c>
      <c r="AJ17" s="81"/>
      <c r="AK17" s="81"/>
      <c r="AL17" s="2"/>
    </row>
    <row r="18" spans="1:40" s="26" customFormat="1" ht="57.75" customHeight="1" x14ac:dyDescent="0.2">
      <c r="A18" s="33" t="s">
        <v>36</v>
      </c>
      <c r="B18" s="38" t="s">
        <v>9</v>
      </c>
      <c r="C18" s="39">
        <v>0.6</v>
      </c>
      <c r="D18" s="25">
        <f t="shared" ref="D18:T18" si="21">$C$18*12*D38</f>
        <v>3151.4399999999996</v>
      </c>
      <c r="E18" s="25">
        <f t="shared" si="21"/>
        <v>3504.9599999999996</v>
      </c>
      <c r="F18" s="25">
        <f t="shared" si="21"/>
        <v>4234.32</v>
      </c>
      <c r="G18" s="25">
        <f t="shared" si="21"/>
        <v>2554.56</v>
      </c>
      <c r="H18" s="25">
        <f t="shared" si="21"/>
        <v>3952.0799999999995</v>
      </c>
      <c r="I18" s="25">
        <f t="shared" si="21"/>
        <v>5334.48</v>
      </c>
      <c r="J18" s="25">
        <f t="shared" si="21"/>
        <v>4894.5599999999995</v>
      </c>
      <c r="K18" s="25">
        <f t="shared" si="21"/>
        <v>2373.12</v>
      </c>
      <c r="L18" s="25">
        <f t="shared" si="21"/>
        <v>2809.4399999999996</v>
      </c>
      <c r="M18" s="25">
        <f t="shared" si="21"/>
        <v>3962.1599999999994</v>
      </c>
      <c r="N18" s="25">
        <f t="shared" si="21"/>
        <v>7051.6799999999994</v>
      </c>
      <c r="O18" s="25">
        <f t="shared" si="21"/>
        <v>3407.0399999999995</v>
      </c>
      <c r="P18" s="25">
        <f t="shared" si="21"/>
        <v>4155.12</v>
      </c>
      <c r="Q18" s="25">
        <f t="shared" si="21"/>
        <v>4296.24</v>
      </c>
      <c r="R18" s="25">
        <f t="shared" si="21"/>
        <v>3044.8799999999997</v>
      </c>
      <c r="S18" s="25">
        <f t="shared" si="21"/>
        <v>2396.16</v>
      </c>
      <c r="T18" s="25">
        <f t="shared" si="21"/>
        <v>4242.9599999999991</v>
      </c>
      <c r="U18" s="33" t="s">
        <v>36</v>
      </c>
      <c r="V18" s="38" t="s">
        <v>9</v>
      </c>
      <c r="W18" s="39">
        <v>0.62</v>
      </c>
      <c r="X18" s="25">
        <f>$W$18*12*X38</f>
        <v>3842.7599999999998</v>
      </c>
      <c r="Y18" s="25">
        <f>$W$18*12*Y38</f>
        <v>1941.0959999999998</v>
      </c>
      <c r="Z18" s="25">
        <f>$W$18*12*Z38</f>
        <v>3895.5839999999998</v>
      </c>
      <c r="AA18" s="25">
        <f>$W$18*12*AA38</f>
        <v>3067.5119999999997</v>
      </c>
      <c r="AB18" s="33" t="s">
        <v>36</v>
      </c>
      <c r="AC18" s="38" t="s">
        <v>9</v>
      </c>
      <c r="AD18" s="39">
        <v>0.6</v>
      </c>
      <c r="AE18" s="25">
        <f t="shared" ref="AE18" si="22">$AD$18*12*AE38</f>
        <v>3332.16</v>
      </c>
      <c r="AF18" s="33" t="s">
        <v>36</v>
      </c>
      <c r="AG18" s="38" t="s">
        <v>9</v>
      </c>
      <c r="AH18" s="39">
        <v>0.62</v>
      </c>
      <c r="AI18" s="25">
        <f>$AH$18*12*AI38</f>
        <v>6355.2479999999996</v>
      </c>
      <c r="AJ18" s="81"/>
      <c r="AK18" s="81"/>
      <c r="AL18" s="2"/>
    </row>
    <row r="19" spans="1:40" s="26" customFormat="1" ht="38.25" customHeight="1" x14ac:dyDescent="0.2">
      <c r="A19" s="30" t="s">
        <v>37</v>
      </c>
      <c r="B19" s="38" t="s">
        <v>42</v>
      </c>
      <c r="C19" s="39">
        <v>7.0000000000000007E-2</v>
      </c>
      <c r="D19" s="25">
        <f t="shared" ref="D19:T19" si="23">$C$19*12*D38</f>
        <v>367.66800000000001</v>
      </c>
      <c r="E19" s="25">
        <f t="shared" si="23"/>
        <v>408.91200000000003</v>
      </c>
      <c r="F19" s="25">
        <f t="shared" si="23"/>
        <v>494.00400000000008</v>
      </c>
      <c r="G19" s="25">
        <f t="shared" si="23"/>
        <v>298.03200000000004</v>
      </c>
      <c r="H19" s="25">
        <f t="shared" si="23"/>
        <v>461.07600000000002</v>
      </c>
      <c r="I19" s="25">
        <f t="shared" si="23"/>
        <v>622.35599999999999</v>
      </c>
      <c r="J19" s="25">
        <f t="shared" si="23"/>
        <v>571.03200000000004</v>
      </c>
      <c r="K19" s="25">
        <f t="shared" si="23"/>
        <v>276.86400000000003</v>
      </c>
      <c r="L19" s="25">
        <f t="shared" si="23"/>
        <v>327.76800000000003</v>
      </c>
      <c r="M19" s="25">
        <f t="shared" si="23"/>
        <v>462.25200000000001</v>
      </c>
      <c r="N19" s="25">
        <f t="shared" si="23"/>
        <v>822.69600000000003</v>
      </c>
      <c r="O19" s="25">
        <f t="shared" si="23"/>
        <v>397.48800000000006</v>
      </c>
      <c r="P19" s="25">
        <f t="shared" si="23"/>
        <v>484.76400000000007</v>
      </c>
      <c r="Q19" s="25">
        <f t="shared" si="23"/>
        <v>501.22800000000007</v>
      </c>
      <c r="R19" s="25">
        <f t="shared" si="23"/>
        <v>355.23599999999999</v>
      </c>
      <c r="S19" s="25">
        <f t="shared" si="23"/>
        <v>279.55200000000002</v>
      </c>
      <c r="T19" s="25">
        <f t="shared" si="23"/>
        <v>495.012</v>
      </c>
      <c r="U19" s="30" t="s">
        <v>37</v>
      </c>
      <c r="V19" s="39" t="s">
        <v>52</v>
      </c>
      <c r="W19" s="39">
        <v>0.08</v>
      </c>
      <c r="X19" s="25">
        <f>$W$19*12*X38</f>
        <v>495.84</v>
      </c>
      <c r="Y19" s="25">
        <f>$W$19*12*Y38</f>
        <v>250.46399999999997</v>
      </c>
      <c r="Z19" s="25">
        <f>$W$19*12*Z38</f>
        <v>502.65600000000001</v>
      </c>
      <c r="AA19" s="25">
        <f>$W$19*12*AA38</f>
        <v>395.80799999999999</v>
      </c>
      <c r="AB19" s="30" t="s">
        <v>37</v>
      </c>
      <c r="AC19" s="39" t="s">
        <v>42</v>
      </c>
      <c r="AD19" s="39">
        <v>7.0000000000000007E-2</v>
      </c>
      <c r="AE19" s="25">
        <f t="shared" ref="AE19" si="24">$AD$19*12*AE38</f>
        <v>388.75200000000007</v>
      </c>
      <c r="AF19" s="30" t="s">
        <v>37</v>
      </c>
      <c r="AG19" s="39" t="s">
        <v>52</v>
      </c>
      <c r="AH19" s="39">
        <v>0.08</v>
      </c>
      <c r="AI19" s="25">
        <f>$AH$19*12*AI38</f>
        <v>820.03200000000004</v>
      </c>
      <c r="AJ19" s="81"/>
      <c r="AK19" s="81"/>
      <c r="AL19" s="2"/>
    </row>
    <row r="20" spans="1:40" s="26" customFormat="1" x14ac:dyDescent="0.2">
      <c r="A20" s="30" t="s">
        <v>38</v>
      </c>
      <c r="B20" s="38" t="s">
        <v>43</v>
      </c>
      <c r="C20" s="39">
        <v>2.4900000000000002</v>
      </c>
      <c r="D20" s="25">
        <f t="shared" ref="D20:T20" si="25">$C$20*12*D38</f>
        <v>13078.476000000001</v>
      </c>
      <c r="E20" s="25">
        <f t="shared" si="25"/>
        <v>14545.584000000001</v>
      </c>
      <c r="F20" s="25">
        <f t="shared" si="25"/>
        <v>17572.428000000004</v>
      </c>
      <c r="G20" s="25">
        <f t="shared" si="25"/>
        <v>10601.424000000001</v>
      </c>
      <c r="H20" s="25">
        <f t="shared" si="25"/>
        <v>16401.132000000001</v>
      </c>
      <c r="I20" s="25">
        <f t="shared" si="25"/>
        <v>22138.092000000001</v>
      </c>
      <c r="J20" s="25">
        <f t="shared" si="25"/>
        <v>20312.423999999999</v>
      </c>
      <c r="K20" s="25">
        <f t="shared" si="25"/>
        <v>9848.4480000000021</v>
      </c>
      <c r="L20" s="25">
        <f t="shared" si="25"/>
        <v>11659.176000000001</v>
      </c>
      <c r="M20" s="25">
        <f t="shared" si="25"/>
        <v>16442.964</v>
      </c>
      <c r="N20" s="25">
        <f t="shared" si="25"/>
        <v>29264.472000000002</v>
      </c>
      <c r="O20" s="25">
        <f t="shared" si="25"/>
        <v>14139.216</v>
      </c>
      <c r="P20" s="25">
        <f t="shared" si="25"/>
        <v>17243.748000000003</v>
      </c>
      <c r="Q20" s="25">
        <f t="shared" si="25"/>
        <v>17829.396000000004</v>
      </c>
      <c r="R20" s="25">
        <f t="shared" si="25"/>
        <v>12636.252</v>
      </c>
      <c r="S20" s="25">
        <f t="shared" si="25"/>
        <v>9944.0640000000003</v>
      </c>
      <c r="T20" s="25">
        <f t="shared" si="25"/>
        <v>17608.284</v>
      </c>
      <c r="U20" s="76" t="s">
        <v>38</v>
      </c>
      <c r="V20" s="38" t="s">
        <v>53</v>
      </c>
      <c r="W20" s="39">
        <v>2.4900000000000002</v>
      </c>
      <c r="X20" s="25">
        <f>$W$20*12*X38</f>
        <v>15433.02</v>
      </c>
      <c r="Y20" s="25">
        <f>$W$20*12*Y38</f>
        <v>7795.692</v>
      </c>
      <c r="Z20" s="25">
        <f>$W$20*12*Z38</f>
        <v>15645.168000000001</v>
      </c>
      <c r="AA20" s="25">
        <f>$W$20*12*AA38</f>
        <v>12319.524000000001</v>
      </c>
      <c r="AB20" s="76" t="s">
        <v>38</v>
      </c>
      <c r="AC20" s="38" t="s">
        <v>43</v>
      </c>
      <c r="AD20" s="39">
        <v>2.4900000000000002</v>
      </c>
      <c r="AE20" s="25">
        <f t="shared" ref="AE20" si="26">$AD$20*12*AE38</f>
        <v>13828.464000000002</v>
      </c>
      <c r="AF20" s="76" t="s">
        <v>38</v>
      </c>
      <c r="AG20" s="38" t="s">
        <v>53</v>
      </c>
      <c r="AH20" s="39">
        <v>2.4900000000000002</v>
      </c>
      <c r="AI20" s="25">
        <f>$AH$20*12*AI38</f>
        <v>25523.496000000003</v>
      </c>
      <c r="AJ20" s="81"/>
      <c r="AK20" s="81"/>
      <c r="AL20" s="2"/>
    </row>
    <row r="21" spans="1:40" s="26" customFormat="1" ht="27.75" customHeight="1" x14ac:dyDescent="0.2">
      <c r="A21" s="30" t="s">
        <v>64</v>
      </c>
      <c r="B21" s="38" t="s">
        <v>65</v>
      </c>
      <c r="C21" s="39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30" t="s">
        <v>64</v>
      </c>
      <c r="V21" s="38" t="s">
        <v>65</v>
      </c>
      <c r="W21" s="39"/>
      <c r="X21" s="25"/>
      <c r="Y21" s="25"/>
      <c r="Z21" s="25"/>
      <c r="AA21" s="25"/>
      <c r="AB21" s="30" t="s">
        <v>64</v>
      </c>
      <c r="AC21" s="38" t="s">
        <v>65</v>
      </c>
      <c r="AD21" s="39"/>
      <c r="AE21" s="25"/>
      <c r="AF21" s="30" t="s">
        <v>64</v>
      </c>
      <c r="AG21" s="38" t="s">
        <v>65</v>
      </c>
      <c r="AH21" s="39"/>
      <c r="AI21" s="25"/>
      <c r="AJ21" s="81"/>
      <c r="AK21" s="81"/>
      <c r="AL21" s="2"/>
    </row>
    <row r="22" spans="1:40" s="26" customFormat="1" ht="12.75" customHeight="1" x14ac:dyDescent="0.2">
      <c r="A22" s="33"/>
      <c r="B22" s="38"/>
      <c r="C22" s="39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82"/>
      <c r="V22" s="39"/>
      <c r="W22" s="39"/>
      <c r="X22" s="25"/>
      <c r="Y22" s="25"/>
      <c r="Z22" s="25"/>
      <c r="AA22" s="25"/>
      <c r="AB22" s="82"/>
      <c r="AC22" s="39"/>
      <c r="AD22" s="39"/>
      <c r="AE22" s="25"/>
      <c r="AF22" s="82"/>
      <c r="AG22" s="39"/>
      <c r="AH22" s="39"/>
      <c r="AI22" s="25"/>
      <c r="AJ22" s="81"/>
      <c r="AK22" s="81"/>
      <c r="AL22" s="2"/>
    </row>
    <row r="23" spans="1:40" s="26" customFormat="1" ht="12.75" customHeight="1" x14ac:dyDescent="0.2">
      <c r="A23" s="33"/>
      <c r="B23" s="38"/>
      <c r="C23" s="3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82"/>
      <c r="V23" s="39"/>
      <c r="W23" s="39"/>
      <c r="X23" s="25"/>
      <c r="Y23" s="25"/>
      <c r="Z23" s="25"/>
      <c r="AA23" s="25"/>
      <c r="AB23" s="82"/>
      <c r="AC23" s="39"/>
      <c r="AD23" s="39"/>
      <c r="AE23" s="25"/>
      <c r="AF23" s="82"/>
      <c r="AG23" s="39"/>
      <c r="AH23" s="39"/>
      <c r="AI23" s="25"/>
      <c r="AJ23" s="81"/>
      <c r="AK23" s="81"/>
      <c r="AL23" s="2"/>
    </row>
    <row r="24" spans="1:40" s="26" customFormat="1" ht="12.75" customHeight="1" x14ac:dyDescent="0.2">
      <c r="A24" s="33"/>
      <c r="B24" s="38"/>
      <c r="C24" s="3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82"/>
      <c r="V24" s="39"/>
      <c r="W24" s="39"/>
      <c r="X24" s="25"/>
      <c r="Y24" s="25"/>
      <c r="Z24" s="25"/>
      <c r="AA24" s="25"/>
      <c r="AB24" s="82"/>
      <c r="AC24" s="39"/>
      <c r="AD24" s="39"/>
      <c r="AE24" s="25"/>
      <c r="AF24" s="82"/>
      <c r="AG24" s="39"/>
      <c r="AH24" s="39"/>
      <c r="AI24" s="25"/>
      <c r="AJ24" s="80"/>
      <c r="AK24" s="80"/>
      <c r="AL24" s="2"/>
    </row>
    <row r="25" spans="1:40" s="26" customFormat="1" ht="27" customHeight="1" x14ac:dyDescent="0.2">
      <c r="A25" s="31" t="s">
        <v>8</v>
      </c>
      <c r="B25" s="38"/>
      <c r="C25" s="34">
        <f>SUM(C26:C28)</f>
        <v>2.1399999999999997</v>
      </c>
      <c r="D25" s="79">
        <f>SUM(D26:D28)</f>
        <v>11240.135999999999</v>
      </c>
      <c r="E25" s="79">
        <f t="shared" ref="E25:S25" si="27">SUM(E26:E28)</f>
        <v>12501.023999999999</v>
      </c>
      <c r="F25" s="79">
        <f t="shared" si="27"/>
        <v>15102.407999999999</v>
      </c>
      <c r="G25" s="79">
        <f t="shared" si="27"/>
        <v>9111.2639999999992</v>
      </c>
      <c r="H25" s="79">
        <f t="shared" si="27"/>
        <v>14095.751999999997</v>
      </c>
      <c r="I25" s="79">
        <f t="shared" si="27"/>
        <v>19026.311999999998</v>
      </c>
      <c r="J25" s="79">
        <f t="shared" si="27"/>
        <v>17457.263999999996</v>
      </c>
      <c r="K25" s="79">
        <f t="shared" si="27"/>
        <v>8464.1280000000006</v>
      </c>
      <c r="L25" s="79">
        <f t="shared" si="27"/>
        <v>10020.335999999999</v>
      </c>
      <c r="M25" s="79">
        <f t="shared" si="27"/>
        <v>14131.703999999998</v>
      </c>
      <c r="N25" s="79">
        <f t="shared" si="27"/>
        <v>25150.991999999998</v>
      </c>
      <c r="O25" s="79">
        <f t="shared" si="27"/>
        <v>12151.775999999998</v>
      </c>
      <c r="P25" s="79">
        <f t="shared" si="27"/>
        <v>14819.928</v>
      </c>
      <c r="Q25" s="79">
        <f t="shared" si="27"/>
        <v>15323.255999999999</v>
      </c>
      <c r="R25" s="79">
        <f t="shared" si="27"/>
        <v>10860.071999999998</v>
      </c>
      <c r="S25" s="79">
        <f t="shared" si="27"/>
        <v>8546.3040000000001</v>
      </c>
      <c r="T25" s="79">
        <f t="shared" ref="T25" si="28">SUM(T26:T28)</f>
        <v>15133.223999999997</v>
      </c>
      <c r="U25" s="31" t="s">
        <v>8</v>
      </c>
      <c r="V25" s="39"/>
      <c r="W25" s="34">
        <f>SUM(W26:W28)</f>
        <v>4.93</v>
      </c>
      <c r="X25" s="79">
        <f t="shared" ref="X25:AA25" si="29">SUM(X26:X28)</f>
        <v>30556.14</v>
      </c>
      <c r="Y25" s="79">
        <f t="shared" si="29"/>
        <v>15434.843999999999</v>
      </c>
      <c r="Z25" s="79">
        <f t="shared" si="29"/>
        <v>30976.176000000003</v>
      </c>
      <c r="AA25" s="79">
        <f t="shared" si="29"/>
        <v>24391.668000000001</v>
      </c>
      <c r="AB25" s="31" t="s">
        <v>8</v>
      </c>
      <c r="AC25" s="39"/>
      <c r="AD25" s="34">
        <f>SUM(AD26:AD28)</f>
        <v>2.1399999999999997</v>
      </c>
      <c r="AE25" s="79">
        <f t="shared" ref="AE25" si="30">SUM(AE26:AE28)</f>
        <v>11884.703999999998</v>
      </c>
      <c r="AF25" s="31" t="s">
        <v>8</v>
      </c>
      <c r="AG25" s="39"/>
      <c r="AH25" s="34">
        <f>SUM(AH26:AH28)</f>
        <v>3.49</v>
      </c>
      <c r="AI25" s="79">
        <f>SUM(AI26:AI28)</f>
        <v>35773.896000000001</v>
      </c>
      <c r="AJ25" s="83"/>
      <c r="AK25" s="83"/>
      <c r="AL25" s="2"/>
    </row>
    <row r="26" spans="1:40" s="26" customFormat="1" ht="36" customHeight="1" x14ac:dyDescent="0.2">
      <c r="A26" s="30" t="s">
        <v>66</v>
      </c>
      <c r="B26" s="38" t="s">
        <v>3</v>
      </c>
      <c r="C26" s="39">
        <v>1.1299999999999999</v>
      </c>
      <c r="D26" s="25">
        <f t="shared" ref="D26:T26" si="31">$C$26*12*D38</f>
        <v>5935.2119999999995</v>
      </c>
      <c r="E26" s="25">
        <f t="shared" si="31"/>
        <v>6601.0079999999998</v>
      </c>
      <c r="F26" s="25">
        <f t="shared" si="31"/>
        <v>7974.6359999999995</v>
      </c>
      <c r="G26" s="25">
        <f t="shared" si="31"/>
        <v>4811.0879999999997</v>
      </c>
      <c r="H26" s="25">
        <f t="shared" si="31"/>
        <v>7443.0839999999989</v>
      </c>
      <c r="I26" s="25">
        <f t="shared" si="31"/>
        <v>10046.603999999999</v>
      </c>
      <c r="J26" s="25">
        <f t="shared" si="31"/>
        <v>9218.0879999999979</v>
      </c>
      <c r="K26" s="25">
        <f t="shared" si="31"/>
        <v>4469.3760000000002</v>
      </c>
      <c r="L26" s="25">
        <f t="shared" si="31"/>
        <v>5291.1119999999992</v>
      </c>
      <c r="M26" s="25">
        <f t="shared" si="31"/>
        <v>7462.0679999999984</v>
      </c>
      <c r="N26" s="25">
        <f t="shared" si="31"/>
        <v>13280.663999999999</v>
      </c>
      <c r="O26" s="25">
        <f t="shared" si="31"/>
        <v>6416.5919999999996</v>
      </c>
      <c r="P26" s="25">
        <f t="shared" si="31"/>
        <v>7825.4759999999997</v>
      </c>
      <c r="Q26" s="25">
        <f t="shared" si="31"/>
        <v>8091.2519999999995</v>
      </c>
      <c r="R26" s="25">
        <f t="shared" si="31"/>
        <v>5734.5239999999994</v>
      </c>
      <c r="S26" s="25">
        <f t="shared" si="31"/>
        <v>4512.768</v>
      </c>
      <c r="T26" s="25">
        <f t="shared" si="31"/>
        <v>7990.9079999999985</v>
      </c>
      <c r="U26" s="30" t="s">
        <v>66</v>
      </c>
      <c r="V26" s="39" t="s">
        <v>3</v>
      </c>
      <c r="W26" s="39">
        <v>1.1100000000000001</v>
      </c>
      <c r="X26" s="25">
        <f>$W$26*12*X38</f>
        <v>6879.78</v>
      </c>
      <c r="Y26" s="25">
        <f>$W$26*12*Y38</f>
        <v>3475.1879999999996</v>
      </c>
      <c r="Z26" s="25">
        <f>$W$26*12*Z38</f>
        <v>6974.3520000000008</v>
      </c>
      <c r="AA26" s="25">
        <f>$W$26*12*AA38</f>
        <v>5491.8360000000002</v>
      </c>
      <c r="AB26" s="30" t="s">
        <v>66</v>
      </c>
      <c r="AC26" s="39" t="s">
        <v>3</v>
      </c>
      <c r="AD26" s="39">
        <v>1.1299999999999999</v>
      </c>
      <c r="AE26" s="25">
        <f t="shared" ref="AE26" si="32">$AD$26*12*AE38</f>
        <v>6275.5679999999993</v>
      </c>
      <c r="AF26" s="30" t="s">
        <v>66</v>
      </c>
      <c r="AG26" s="39" t="s">
        <v>3</v>
      </c>
      <c r="AH26" s="39">
        <v>1.1100000000000001</v>
      </c>
      <c r="AI26" s="25">
        <f>$AH$26*12*AI38</f>
        <v>11377.944000000001</v>
      </c>
      <c r="AJ26" s="83"/>
      <c r="AK26" s="83"/>
      <c r="AL26" s="2"/>
    </row>
    <row r="27" spans="1:40" s="26" customFormat="1" ht="71.25" customHeight="1" x14ac:dyDescent="0.2">
      <c r="A27" s="30" t="s">
        <v>67</v>
      </c>
      <c r="B27" s="38" t="s">
        <v>7</v>
      </c>
      <c r="C27" s="39">
        <v>0.16</v>
      </c>
      <c r="D27" s="25">
        <f t="shared" ref="D27:T27" si="33">$C$27*12*D38</f>
        <v>840.3839999999999</v>
      </c>
      <c r="E27" s="25">
        <f t="shared" si="33"/>
        <v>934.65599999999995</v>
      </c>
      <c r="F27" s="25">
        <f t="shared" si="33"/>
        <v>1129.152</v>
      </c>
      <c r="G27" s="25">
        <f t="shared" si="33"/>
        <v>681.21600000000001</v>
      </c>
      <c r="H27" s="25">
        <f t="shared" si="33"/>
        <v>1053.8879999999999</v>
      </c>
      <c r="I27" s="25">
        <f t="shared" si="33"/>
        <v>1422.5279999999998</v>
      </c>
      <c r="J27" s="25">
        <f t="shared" si="33"/>
        <v>1305.2159999999999</v>
      </c>
      <c r="K27" s="25">
        <f t="shared" si="33"/>
        <v>632.83199999999999</v>
      </c>
      <c r="L27" s="25">
        <f t="shared" si="33"/>
        <v>749.18399999999997</v>
      </c>
      <c r="M27" s="25">
        <f t="shared" si="33"/>
        <v>1056.5759999999998</v>
      </c>
      <c r="N27" s="25">
        <f t="shared" si="33"/>
        <v>1880.4479999999999</v>
      </c>
      <c r="O27" s="25">
        <f t="shared" si="33"/>
        <v>908.54399999999998</v>
      </c>
      <c r="P27" s="25">
        <f t="shared" si="33"/>
        <v>1108.0319999999999</v>
      </c>
      <c r="Q27" s="25">
        <f t="shared" si="33"/>
        <v>1145.664</v>
      </c>
      <c r="R27" s="25">
        <f t="shared" si="33"/>
        <v>811.96799999999996</v>
      </c>
      <c r="S27" s="25">
        <f t="shared" si="33"/>
        <v>638.976</v>
      </c>
      <c r="T27" s="25">
        <f t="shared" si="33"/>
        <v>1131.4559999999999</v>
      </c>
      <c r="U27" s="30" t="s">
        <v>67</v>
      </c>
      <c r="V27" s="38" t="s">
        <v>7</v>
      </c>
      <c r="W27" s="39">
        <v>0.13</v>
      </c>
      <c r="X27" s="25">
        <f>$W$27*12*X38</f>
        <v>805.74</v>
      </c>
      <c r="Y27" s="25">
        <f>$W$27*12*Y38</f>
        <v>407.00399999999996</v>
      </c>
      <c r="Z27" s="25">
        <f>$W$27*12*Z38</f>
        <v>816.81600000000003</v>
      </c>
      <c r="AA27" s="25">
        <f>$W$27*12*AA38</f>
        <v>643.18799999999999</v>
      </c>
      <c r="AB27" s="30" t="s">
        <v>67</v>
      </c>
      <c r="AC27" s="38" t="s">
        <v>7</v>
      </c>
      <c r="AD27" s="39">
        <v>0.16</v>
      </c>
      <c r="AE27" s="25">
        <f t="shared" ref="AE27" si="34">$AD$27*12*AE38</f>
        <v>888.57600000000002</v>
      </c>
      <c r="AF27" s="30" t="s">
        <v>67</v>
      </c>
      <c r="AG27" s="38" t="s">
        <v>7</v>
      </c>
      <c r="AH27" s="39">
        <v>0.13</v>
      </c>
      <c r="AI27" s="25">
        <f>$AH$27*12*AI38</f>
        <v>1332.5520000000001</v>
      </c>
      <c r="AJ27" s="83"/>
      <c r="AK27" s="83"/>
      <c r="AL27" s="2"/>
    </row>
    <row r="28" spans="1:40" s="26" customFormat="1" ht="112.5" customHeight="1" x14ac:dyDescent="0.2">
      <c r="A28" s="30" t="s">
        <v>68</v>
      </c>
      <c r="B28" s="38" t="s">
        <v>6</v>
      </c>
      <c r="C28" s="39">
        <v>0.85</v>
      </c>
      <c r="D28" s="25">
        <f t="shared" ref="D28:T28" si="35">$C$28*12*D38</f>
        <v>4464.54</v>
      </c>
      <c r="E28" s="25">
        <f t="shared" si="35"/>
        <v>4965.3599999999997</v>
      </c>
      <c r="F28" s="25">
        <f t="shared" si="35"/>
        <v>5998.62</v>
      </c>
      <c r="G28" s="25">
        <f t="shared" si="35"/>
        <v>3618.96</v>
      </c>
      <c r="H28" s="25">
        <f t="shared" si="35"/>
        <v>5598.78</v>
      </c>
      <c r="I28" s="25">
        <f t="shared" si="35"/>
        <v>7557.1799999999994</v>
      </c>
      <c r="J28" s="25">
        <f t="shared" si="35"/>
        <v>6933.9599999999991</v>
      </c>
      <c r="K28" s="25">
        <f t="shared" si="35"/>
        <v>3361.92</v>
      </c>
      <c r="L28" s="25">
        <f t="shared" si="35"/>
        <v>3980.0399999999995</v>
      </c>
      <c r="M28" s="25">
        <f t="shared" si="35"/>
        <v>5613.0599999999995</v>
      </c>
      <c r="N28" s="25">
        <f t="shared" si="35"/>
        <v>9989.8799999999992</v>
      </c>
      <c r="O28" s="25">
        <f t="shared" si="35"/>
        <v>4826.6399999999994</v>
      </c>
      <c r="P28" s="25">
        <f t="shared" si="35"/>
        <v>5886.42</v>
      </c>
      <c r="Q28" s="25">
        <f t="shared" si="35"/>
        <v>6086.34</v>
      </c>
      <c r="R28" s="25">
        <f t="shared" si="35"/>
        <v>4313.579999999999</v>
      </c>
      <c r="S28" s="25">
        <f t="shared" si="35"/>
        <v>3394.56</v>
      </c>
      <c r="T28" s="25">
        <f t="shared" si="35"/>
        <v>6010.8599999999988</v>
      </c>
      <c r="U28" s="30" t="s">
        <v>74</v>
      </c>
      <c r="V28" s="39" t="s">
        <v>6</v>
      </c>
      <c r="W28" s="39">
        <v>3.69</v>
      </c>
      <c r="X28" s="25">
        <f>$W$28*12*X38</f>
        <v>22870.62</v>
      </c>
      <c r="Y28" s="25">
        <f>$W$28*12*Y38</f>
        <v>11552.652</v>
      </c>
      <c r="Z28" s="25">
        <f>$W$28*12*Z38</f>
        <v>23185.008000000002</v>
      </c>
      <c r="AA28" s="25">
        <f>$W$28*12*AA38</f>
        <v>18256.644</v>
      </c>
      <c r="AB28" s="30" t="s">
        <v>68</v>
      </c>
      <c r="AC28" s="39" t="s">
        <v>6</v>
      </c>
      <c r="AD28" s="39">
        <v>0.85</v>
      </c>
      <c r="AE28" s="25">
        <f t="shared" ref="AE28" si="36">$AD$28*12*AE38</f>
        <v>4720.5599999999995</v>
      </c>
      <c r="AF28" s="30" t="s">
        <v>74</v>
      </c>
      <c r="AG28" s="39" t="s">
        <v>6</v>
      </c>
      <c r="AH28" s="39">
        <v>2.25</v>
      </c>
      <c r="AI28" s="25">
        <f>$AH$28*12*AI38</f>
        <v>23063.4</v>
      </c>
      <c r="AJ28" s="71"/>
      <c r="AK28" s="71"/>
      <c r="AL28" s="2"/>
    </row>
    <row r="29" spans="1:40" s="26" customFormat="1" ht="24.75" customHeight="1" x14ac:dyDescent="0.2">
      <c r="A29" s="31" t="s">
        <v>5</v>
      </c>
      <c r="B29" s="38"/>
      <c r="C29" s="84">
        <f>SUM(C30:C34)</f>
        <v>10.93</v>
      </c>
      <c r="D29" s="85">
        <f>SUM(D30:D34)</f>
        <v>57408.731999999996</v>
      </c>
      <c r="E29" s="85">
        <f t="shared" ref="E29:S29" si="37">SUM(E30:E34)</f>
        <v>63848.688000000002</v>
      </c>
      <c r="F29" s="85">
        <f t="shared" si="37"/>
        <v>77135.195999999996</v>
      </c>
      <c r="G29" s="85">
        <f t="shared" si="37"/>
        <v>46535.567999999999</v>
      </c>
      <c r="H29" s="85">
        <f t="shared" si="37"/>
        <v>71993.723999999987</v>
      </c>
      <c r="I29" s="85">
        <f t="shared" si="37"/>
        <v>97176.443999999989</v>
      </c>
      <c r="J29" s="85">
        <f t="shared" si="37"/>
        <v>89162.567999999985</v>
      </c>
      <c r="K29" s="85">
        <f t="shared" si="37"/>
        <v>43230.336000000003</v>
      </c>
      <c r="L29" s="85">
        <f t="shared" si="37"/>
        <v>51178.631999999998</v>
      </c>
      <c r="M29" s="85">
        <f t="shared" si="37"/>
        <v>72177.347999999984</v>
      </c>
      <c r="N29" s="85">
        <f t="shared" si="37"/>
        <v>128458.10399999998</v>
      </c>
      <c r="O29" s="85">
        <f t="shared" si="37"/>
        <v>62064.911999999997</v>
      </c>
      <c r="P29" s="85">
        <f t="shared" si="37"/>
        <v>75692.436000000002</v>
      </c>
      <c r="Q29" s="85">
        <f t="shared" si="37"/>
        <v>78263.172000000006</v>
      </c>
      <c r="R29" s="85">
        <f t="shared" si="37"/>
        <v>55467.563999999998</v>
      </c>
      <c r="S29" s="85">
        <f t="shared" si="37"/>
        <v>43650.047999999995</v>
      </c>
      <c r="T29" s="86">
        <f t="shared" ref="T29" si="38">SUM(T30:T34)</f>
        <v>77292.587999999989</v>
      </c>
      <c r="U29" s="87" t="s">
        <v>5</v>
      </c>
      <c r="V29" s="39"/>
      <c r="W29" s="84">
        <f>SUM(W30:W34)</f>
        <v>6.4999999999999991</v>
      </c>
      <c r="X29" s="85">
        <f t="shared" ref="X29:AA29" si="39">SUM(X30:X34)</f>
        <v>40287.000000000007</v>
      </c>
      <c r="Y29" s="85">
        <f t="shared" si="39"/>
        <v>20350.199999999997</v>
      </c>
      <c r="Z29" s="85">
        <f t="shared" si="39"/>
        <v>40840.799999999996</v>
      </c>
      <c r="AA29" s="85">
        <f t="shared" si="39"/>
        <v>32159.399999999998</v>
      </c>
      <c r="AB29" s="87" t="s">
        <v>5</v>
      </c>
      <c r="AC29" s="39"/>
      <c r="AD29" s="84">
        <f>SUM(AD30:AD34)</f>
        <v>7.24</v>
      </c>
      <c r="AE29" s="85">
        <f t="shared" ref="AE29" si="40">SUM(AE30:AE34)</f>
        <v>40208.063999999998</v>
      </c>
      <c r="AF29" s="87" t="s">
        <v>5</v>
      </c>
      <c r="AG29" s="39"/>
      <c r="AH29" s="84">
        <f>SUM(AH30:AH34)</f>
        <v>4.62</v>
      </c>
      <c r="AI29" s="85">
        <f>SUM(AI30:AI34)</f>
        <v>47356.848000000013</v>
      </c>
      <c r="AJ29" s="88"/>
      <c r="AK29" s="88"/>
      <c r="AL29" s="2"/>
    </row>
    <row r="30" spans="1:40" s="26" customFormat="1" ht="165" customHeight="1" x14ac:dyDescent="0.2">
      <c r="A30" s="30" t="s">
        <v>69</v>
      </c>
      <c r="B30" s="38" t="s">
        <v>23</v>
      </c>
      <c r="C30" s="39">
        <v>6.6</v>
      </c>
      <c r="D30" s="25">
        <f t="shared" ref="D30:T30" si="41">$C$30*12*D38</f>
        <v>34665.839999999997</v>
      </c>
      <c r="E30" s="25">
        <f t="shared" si="41"/>
        <v>38554.559999999998</v>
      </c>
      <c r="F30" s="25">
        <f t="shared" si="41"/>
        <v>46577.52</v>
      </c>
      <c r="G30" s="25">
        <f t="shared" si="41"/>
        <v>28100.159999999996</v>
      </c>
      <c r="H30" s="25">
        <f t="shared" si="41"/>
        <v>43472.87999999999</v>
      </c>
      <c r="I30" s="25">
        <f t="shared" si="41"/>
        <v>58679.279999999992</v>
      </c>
      <c r="J30" s="25">
        <f t="shared" si="41"/>
        <v>53840.159999999989</v>
      </c>
      <c r="K30" s="25">
        <f t="shared" si="41"/>
        <v>26104.32</v>
      </c>
      <c r="L30" s="25">
        <f t="shared" si="41"/>
        <v>30903.839999999993</v>
      </c>
      <c r="M30" s="25">
        <f t="shared" si="41"/>
        <v>43583.759999999987</v>
      </c>
      <c r="N30" s="25">
        <f t="shared" si="41"/>
        <v>77568.479999999981</v>
      </c>
      <c r="O30" s="25">
        <f t="shared" si="41"/>
        <v>37477.439999999995</v>
      </c>
      <c r="P30" s="25">
        <f t="shared" si="41"/>
        <v>45706.319999999992</v>
      </c>
      <c r="Q30" s="25">
        <f t="shared" si="41"/>
        <v>47258.64</v>
      </c>
      <c r="R30" s="25">
        <f t="shared" si="41"/>
        <v>33493.679999999993</v>
      </c>
      <c r="S30" s="25">
        <f t="shared" si="41"/>
        <v>26357.759999999998</v>
      </c>
      <c r="T30" s="25">
        <f t="shared" si="41"/>
        <v>46672.55999999999</v>
      </c>
      <c r="U30" s="30" t="s">
        <v>75</v>
      </c>
      <c r="V30" s="38" t="s">
        <v>54</v>
      </c>
      <c r="W30" s="39">
        <f>2.52</f>
        <v>2.52</v>
      </c>
      <c r="X30" s="25">
        <f>$W$30*12*X38</f>
        <v>15618.960000000001</v>
      </c>
      <c r="Y30" s="25">
        <f>$W$30*12*Y38</f>
        <v>7889.616</v>
      </c>
      <c r="Z30" s="25">
        <f>$W$30*12*Z38</f>
        <v>15833.664000000002</v>
      </c>
      <c r="AA30" s="25">
        <f>$W$30*12*AA38</f>
        <v>12467.952000000001</v>
      </c>
      <c r="AB30" s="30" t="s">
        <v>69</v>
      </c>
      <c r="AC30" s="38" t="s">
        <v>23</v>
      </c>
      <c r="AD30" s="39">
        <v>4.5999999999999996</v>
      </c>
      <c r="AE30" s="25">
        <f t="shared" ref="AE30" si="42">$AD$30*12*AE38</f>
        <v>25546.559999999998</v>
      </c>
      <c r="AF30" s="30" t="s">
        <v>75</v>
      </c>
      <c r="AG30" s="38" t="s">
        <v>54</v>
      </c>
      <c r="AH30" s="39">
        <f>1.87</f>
        <v>1.87</v>
      </c>
      <c r="AI30" s="25">
        <f>$AH$30*12*AI38</f>
        <v>19168.248000000003</v>
      </c>
      <c r="AJ30" s="71"/>
      <c r="AK30" s="71"/>
      <c r="AL30" s="2"/>
    </row>
    <row r="31" spans="1:40" s="26" customFormat="1" ht="63.75" customHeight="1" x14ac:dyDescent="0.2">
      <c r="A31" s="30" t="s">
        <v>70</v>
      </c>
      <c r="B31" s="38" t="s">
        <v>4</v>
      </c>
      <c r="C31" s="39">
        <v>1.37</v>
      </c>
      <c r="D31" s="25">
        <f t="shared" ref="D31:T31" si="43">$C$31*12*D38</f>
        <v>7195.7880000000005</v>
      </c>
      <c r="E31" s="25">
        <f t="shared" si="43"/>
        <v>8002.9920000000011</v>
      </c>
      <c r="F31" s="25">
        <f t="shared" si="43"/>
        <v>9668.3640000000014</v>
      </c>
      <c r="G31" s="25">
        <f t="shared" si="43"/>
        <v>5832.9120000000003</v>
      </c>
      <c r="H31" s="25">
        <f t="shared" si="43"/>
        <v>9023.9160000000011</v>
      </c>
      <c r="I31" s="25">
        <f t="shared" si="43"/>
        <v>12180.396000000001</v>
      </c>
      <c r="J31" s="25">
        <f t="shared" si="43"/>
        <v>11175.912</v>
      </c>
      <c r="K31" s="25">
        <f t="shared" si="43"/>
        <v>5418.6240000000007</v>
      </c>
      <c r="L31" s="25">
        <f t="shared" si="43"/>
        <v>6414.8879999999999</v>
      </c>
      <c r="M31" s="25">
        <f t="shared" si="43"/>
        <v>9046.9320000000007</v>
      </c>
      <c r="N31" s="25">
        <f t="shared" si="43"/>
        <v>16101.336000000001</v>
      </c>
      <c r="O31" s="25">
        <f t="shared" si="43"/>
        <v>7779.4080000000004</v>
      </c>
      <c r="P31" s="25">
        <f t="shared" si="43"/>
        <v>9487.5240000000013</v>
      </c>
      <c r="Q31" s="25">
        <f t="shared" si="43"/>
        <v>9809.7480000000014</v>
      </c>
      <c r="R31" s="25">
        <f t="shared" si="43"/>
        <v>6952.4760000000006</v>
      </c>
      <c r="S31" s="25">
        <f t="shared" si="43"/>
        <v>5471.2320000000009</v>
      </c>
      <c r="T31" s="25">
        <f t="shared" si="43"/>
        <v>9688.0920000000006</v>
      </c>
      <c r="U31" s="76" t="s">
        <v>70</v>
      </c>
      <c r="V31" s="38" t="s">
        <v>55</v>
      </c>
      <c r="W31" s="39">
        <v>1.34</v>
      </c>
      <c r="X31" s="25">
        <f>$W$31*12*X38</f>
        <v>8305.3200000000015</v>
      </c>
      <c r="Y31" s="25">
        <f>$W$31*12*Y38</f>
        <v>4195.2719999999999</v>
      </c>
      <c r="Z31" s="25">
        <f>$W$31*12*Z38</f>
        <v>8419.4880000000012</v>
      </c>
      <c r="AA31" s="25">
        <f>$W$31*12*AA38</f>
        <v>6629.7840000000006</v>
      </c>
      <c r="AB31" s="76" t="s">
        <v>70</v>
      </c>
      <c r="AC31" s="38" t="s">
        <v>4</v>
      </c>
      <c r="AD31" s="39">
        <v>1.37</v>
      </c>
      <c r="AE31" s="25">
        <f t="shared" ref="AE31" si="44">$AD$31*12*AE38</f>
        <v>7608.4320000000007</v>
      </c>
      <c r="AF31" s="76" t="s">
        <v>70</v>
      </c>
      <c r="AG31" s="38" t="s">
        <v>55</v>
      </c>
      <c r="AH31" s="39">
        <v>1.34</v>
      </c>
      <c r="AI31" s="25">
        <f>$AH$31*12*AI38</f>
        <v>13735.536000000002</v>
      </c>
      <c r="AJ31" s="71"/>
      <c r="AK31" s="71"/>
      <c r="AL31" s="2"/>
    </row>
    <row r="32" spans="1:40" s="26" customFormat="1" ht="78.75" customHeight="1" x14ac:dyDescent="0.2">
      <c r="A32" s="30" t="s">
        <v>71</v>
      </c>
      <c r="B32" s="38" t="s">
        <v>24</v>
      </c>
      <c r="C32" s="39">
        <v>1.69</v>
      </c>
      <c r="D32" s="25">
        <f t="shared" ref="D32:T32" si="45">$C$32*12*D38</f>
        <v>8876.5560000000005</v>
      </c>
      <c r="E32" s="25">
        <f t="shared" si="45"/>
        <v>9872.3040000000001</v>
      </c>
      <c r="F32" s="25">
        <f t="shared" si="45"/>
        <v>11926.668000000001</v>
      </c>
      <c r="G32" s="25">
        <f t="shared" si="45"/>
        <v>7195.344000000001</v>
      </c>
      <c r="H32" s="25">
        <f t="shared" si="45"/>
        <v>11131.692000000001</v>
      </c>
      <c r="I32" s="25">
        <f t="shared" si="45"/>
        <v>15025.452000000001</v>
      </c>
      <c r="J32" s="25">
        <f t="shared" si="45"/>
        <v>13786.343999999999</v>
      </c>
      <c r="K32" s="25">
        <f t="shared" si="45"/>
        <v>6684.2880000000005</v>
      </c>
      <c r="L32" s="25">
        <f t="shared" si="45"/>
        <v>7913.2560000000003</v>
      </c>
      <c r="M32" s="25">
        <f t="shared" si="45"/>
        <v>11160.083999999999</v>
      </c>
      <c r="N32" s="25">
        <f t="shared" si="45"/>
        <v>19862.232</v>
      </c>
      <c r="O32" s="25">
        <f t="shared" si="45"/>
        <v>9596.496000000001</v>
      </c>
      <c r="P32" s="25">
        <f t="shared" si="45"/>
        <v>11703.588000000002</v>
      </c>
      <c r="Q32" s="25">
        <f t="shared" si="45"/>
        <v>12101.076000000001</v>
      </c>
      <c r="R32" s="25">
        <f t="shared" si="45"/>
        <v>8576.4120000000003</v>
      </c>
      <c r="S32" s="25">
        <f t="shared" si="45"/>
        <v>6749.1840000000002</v>
      </c>
      <c r="T32" s="25">
        <f t="shared" si="45"/>
        <v>11951.003999999999</v>
      </c>
      <c r="U32" s="76" t="s">
        <v>71</v>
      </c>
      <c r="V32" s="38" t="s">
        <v>24</v>
      </c>
      <c r="W32" s="39">
        <v>1.23</v>
      </c>
      <c r="X32" s="25">
        <f>$W$32*12*X38</f>
        <v>7623.54</v>
      </c>
      <c r="Y32" s="25">
        <f>$W$32*12*Y38</f>
        <v>3850.8839999999996</v>
      </c>
      <c r="Z32" s="25">
        <f>$W$32*12*Z38</f>
        <v>7728.3360000000002</v>
      </c>
      <c r="AA32" s="25">
        <f>$W$32*12*AA38</f>
        <v>6085.5479999999998</v>
      </c>
      <c r="AB32" s="76" t="s">
        <v>71</v>
      </c>
      <c r="AC32" s="38" t="s">
        <v>24</v>
      </c>
      <c r="AD32" s="39">
        <v>0</v>
      </c>
      <c r="AE32" s="25">
        <f t="shared" ref="AE32" si="46">$AD$32*12*AE38</f>
        <v>0</v>
      </c>
      <c r="AF32" s="76" t="s">
        <v>71</v>
      </c>
      <c r="AG32" s="38" t="s">
        <v>24</v>
      </c>
      <c r="AH32" s="39">
        <v>0</v>
      </c>
      <c r="AI32" s="25">
        <f>$AH$32*12*AI38</f>
        <v>0</v>
      </c>
      <c r="AJ32" s="71"/>
      <c r="AK32" s="71"/>
      <c r="AL32" s="61"/>
      <c r="AM32" s="89"/>
      <c r="AN32" s="89"/>
    </row>
    <row r="33" spans="1:42" s="26" customFormat="1" ht="33" customHeight="1" x14ac:dyDescent="0.2">
      <c r="A33" s="30" t="s">
        <v>72</v>
      </c>
      <c r="B33" s="38" t="s">
        <v>3</v>
      </c>
      <c r="C33" s="39">
        <v>0.94</v>
      </c>
      <c r="D33" s="25">
        <f t="shared" ref="D33:T33" si="47">$C$33*12*D38</f>
        <v>4937.2559999999994</v>
      </c>
      <c r="E33" s="25">
        <f t="shared" si="47"/>
        <v>5491.1040000000003</v>
      </c>
      <c r="F33" s="25">
        <f t="shared" si="47"/>
        <v>6633.768</v>
      </c>
      <c r="G33" s="25">
        <f t="shared" si="47"/>
        <v>4002.1439999999998</v>
      </c>
      <c r="H33" s="25">
        <f t="shared" si="47"/>
        <v>6191.5919999999996</v>
      </c>
      <c r="I33" s="25">
        <f t="shared" si="47"/>
        <v>8357.351999999999</v>
      </c>
      <c r="J33" s="25">
        <f t="shared" si="47"/>
        <v>7668.1439999999993</v>
      </c>
      <c r="K33" s="25">
        <f t="shared" si="47"/>
        <v>3717.8879999999999</v>
      </c>
      <c r="L33" s="25">
        <f t="shared" si="47"/>
        <v>4401.4559999999992</v>
      </c>
      <c r="M33" s="25">
        <f t="shared" si="47"/>
        <v>6207.3839999999991</v>
      </c>
      <c r="N33" s="25">
        <f t="shared" si="47"/>
        <v>11047.632</v>
      </c>
      <c r="O33" s="25">
        <f t="shared" si="47"/>
        <v>5337.6959999999999</v>
      </c>
      <c r="P33" s="25">
        <f t="shared" si="47"/>
        <v>6509.6880000000001</v>
      </c>
      <c r="Q33" s="25">
        <f t="shared" si="47"/>
        <v>6730.7759999999998</v>
      </c>
      <c r="R33" s="25">
        <f t="shared" si="47"/>
        <v>4770.3119999999999</v>
      </c>
      <c r="S33" s="25">
        <f t="shared" si="47"/>
        <v>3753.9839999999999</v>
      </c>
      <c r="T33" s="25">
        <f t="shared" si="47"/>
        <v>6647.3039999999992</v>
      </c>
      <c r="U33" s="76" t="s">
        <v>72</v>
      </c>
      <c r="V33" s="39" t="s">
        <v>3</v>
      </c>
      <c r="W33" s="39">
        <v>1.02</v>
      </c>
      <c r="X33" s="25">
        <f>$W$33*12*X38</f>
        <v>6321.96</v>
      </c>
      <c r="Y33" s="25">
        <f>$W$33*12*Y38</f>
        <v>3193.4159999999997</v>
      </c>
      <c r="Z33" s="25">
        <f>$W$33*12*Z38</f>
        <v>6408.8640000000005</v>
      </c>
      <c r="AA33" s="25">
        <f>$W$33*12*AA38</f>
        <v>5046.5520000000006</v>
      </c>
      <c r="AB33" s="76" t="s">
        <v>72</v>
      </c>
      <c r="AC33" s="39" t="s">
        <v>3</v>
      </c>
      <c r="AD33" s="39">
        <v>0.94</v>
      </c>
      <c r="AE33" s="25">
        <f t="shared" ref="AE33" si="48">$AD$33*12*AE38</f>
        <v>5220.384</v>
      </c>
      <c r="AF33" s="76" t="s">
        <v>72</v>
      </c>
      <c r="AG33" s="39" t="s">
        <v>3</v>
      </c>
      <c r="AH33" s="39">
        <v>1.02</v>
      </c>
      <c r="AI33" s="25">
        <f>$AH$33*12*AI38</f>
        <v>10455.408000000001</v>
      </c>
      <c r="AJ33" s="71"/>
      <c r="AK33" s="71"/>
      <c r="AL33" s="61"/>
      <c r="AM33" s="89"/>
      <c r="AN33" s="89"/>
    </row>
    <row r="34" spans="1:42" s="26" customFormat="1" x14ac:dyDescent="0.2">
      <c r="A34" s="30" t="s">
        <v>73</v>
      </c>
      <c r="B34" s="38" t="s">
        <v>6</v>
      </c>
      <c r="C34" s="39">
        <v>0.33</v>
      </c>
      <c r="D34" s="25">
        <f t="shared" ref="D34:T34" si="49">$C$34*12*D38</f>
        <v>1733.2919999999999</v>
      </c>
      <c r="E34" s="25">
        <f t="shared" si="49"/>
        <v>1927.7280000000001</v>
      </c>
      <c r="F34" s="25">
        <f t="shared" si="49"/>
        <v>2328.8760000000002</v>
      </c>
      <c r="G34" s="25">
        <f t="shared" si="49"/>
        <v>1405.008</v>
      </c>
      <c r="H34" s="25">
        <f t="shared" si="49"/>
        <v>2173.6439999999998</v>
      </c>
      <c r="I34" s="25">
        <f t="shared" si="49"/>
        <v>2933.9639999999999</v>
      </c>
      <c r="J34" s="25">
        <f t="shared" si="49"/>
        <v>2692.0079999999998</v>
      </c>
      <c r="K34" s="25">
        <f t="shared" si="49"/>
        <v>1305.2160000000001</v>
      </c>
      <c r="L34" s="25">
        <f t="shared" si="49"/>
        <v>1545.192</v>
      </c>
      <c r="M34" s="25">
        <f t="shared" si="49"/>
        <v>2179.1879999999996</v>
      </c>
      <c r="N34" s="25">
        <f t="shared" si="49"/>
        <v>3878.424</v>
      </c>
      <c r="O34" s="25">
        <f t="shared" si="49"/>
        <v>1873.8719999999998</v>
      </c>
      <c r="P34" s="25">
        <f t="shared" si="49"/>
        <v>2285.3160000000003</v>
      </c>
      <c r="Q34" s="25">
        <f t="shared" si="49"/>
        <v>2362.9320000000002</v>
      </c>
      <c r="R34" s="25">
        <f t="shared" si="49"/>
        <v>1674.684</v>
      </c>
      <c r="S34" s="25">
        <f t="shared" si="49"/>
        <v>1317.8879999999999</v>
      </c>
      <c r="T34" s="25">
        <f t="shared" si="49"/>
        <v>2333.6279999999997</v>
      </c>
      <c r="U34" s="76" t="s">
        <v>73</v>
      </c>
      <c r="V34" s="39" t="s">
        <v>6</v>
      </c>
      <c r="W34" s="39">
        <v>0.39</v>
      </c>
      <c r="X34" s="25">
        <f>$W$34*12*X38</f>
        <v>2417.2199999999998</v>
      </c>
      <c r="Y34" s="25">
        <f>$W$34*12*Y38</f>
        <v>1221.0119999999997</v>
      </c>
      <c r="Z34" s="25">
        <f>$W$34*12*Z38</f>
        <v>2450.4479999999999</v>
      </c>
      <c r="AA34" s="25">
        <f>$W$34*12*AA38</f>
        <v>1929.5639999999999</v>
      </c>
      <c r="AB34" s="76" t="s">
        <v>73</v>
      </c>
      <c r="AC34" s="39" t="s">
        <v>6</v>
      </c>
      <c r="AD34" s="39">
        <v>0.33</v>
      </c>
      <c r="AE34" s="25">
        <f t="shared" ref="AE34" si="50">$AD$34*12*AE38</f>
        <v>1832.6880000000001</v>
      </c>
      <c r="AF34" s="76" t="s">
        <v>73</v>
      </c>
      <c r="AG34" s="39" t="s">
        <v>6</v>
      </c>
      <c r="AH34" s="39">
        <v>0.39</v>
      </c>
      <c r="AI34" s="25">
        <f>$AH$34*12*AI38</f>
        <v>3997.6559999999999</v>
      </c>
      <c r="AJ34" s="97"/>
      <c r="AK34" s="97"/>
      <c r="AL34" s="98"/>
      <c r="AM34" s="99"/>
      <c r="AN34" s="99"/>
      <c r="AO34" s="99"/>
      <c r="AP34" s="99"/>
    </row>
    <row r="35" spans="1:42" s="89" customFormat="1" x14ac:dyDescent="0.2">
      <c r="A35" s="40" t="s">
        <v>39</v>
      </c>
      <c r="B35" s="74" t="s">
        <v>44</v>
      </c>
      <c r="C35" s="84">
        <f>2.78+0.15</f>
        <v>2.9299999999999997</v>
      </c>
      <c r="D35" s="90">
        <f t="shared" ref="D35:S35" si="51">$C$35*12*D38</f>
        <v>15389.531999999997</v>
      </c>
      <c r="E35" s="90">
        <f t="shared" si="51"/>
        <v>17115.887999999999</v>
      </c>
      <c r="F35" s="90">
        <f t="shared" si="51"/>
        <v>20677.595999999998</v>
      </c>
      <c r="G35" s="90">
        <f t="shared" si="51"/>
        <v>12474.768</v>
      </c>
      <c r="H35" s="90">
        <f t="shared" si="51"/>
        <v>19299.323999999997</v>
      </c>
      <c r="I35" s="90">
        <f t="shared" si="51"/>
        <v>26050.043999999998</v>
      </c>
      <c r="J35" s="90">
        <f t="shared" si="51"/>
        <v>23901.767999999996</v>
      </c>
      <c r="K35" s="90">
        <f t="shared" si="51"/>
        <v>11588.735999999999</v>
      </c>
      <c r="L35" s="90">
        <f t="shared" si="51"/>
        <v>13719.431999999999</v>
      </c>
      <c r="M35" s="90">
        <f t="shared" si="51"/>
        <v>19348.547999999995</v>
      </c>
      <c r="N35" s="90">
        <f t="shared" si="51"/>
        <v>34435.703999999998</v>
      </c>
      <c r="O35" s="90">
        <f t="shared" si="51"/>
        <v>16637.712</v>
      </c>
      <c r="P35" s="90">
        <f t="shared" si="51"/>
        <v>20290.835999999999</v>
      </c>
      <c r="Q35" s="90">
        <f t="shared" si="51"/>
        <v>20979.971999999998</v>
      </c>
      <c r="R35" s="90">
        <f t="shared" si="51"/>
        <v>14869.163999999997</v>
      </c>
      <c r="S35" s="90">
        <f t="shared" si="51"/>
        <v>11701.248</v>
      </c>
      <c r="T35" s="90">
        <f t="shared" ref="T35" si="52">$C$35*12*T38</f>
        <v>20719.787999999997</v>
      </c>
      <c r="U35" s="91" t="s">
        <v>39</v>
      </c>
      <c r="V35" s="75" t="s">
        <v>44</v>
      </c>
      <c r="W35" s="84">
        <f>2.52+0.15</f>
        <v>2.67</v>
      </c>
      <c r="X35" s="90">
        <f t="shared" ref="X35:AA35" si="53">$W$35*12*X38</f>
        <v>16548.66</v>
      </c>
      <c r="Y35" s="90">
        <f t="shared" si="53"/>
        <v>8359.235999999999</v>
      </c>
      <c r="Z35" s="90">
        <f t="shared" si="53"/>
        <v>16776.144</v>
      </c>
      <c r="AA35" s="90">
        <f t="shared" si="53"/>
        <v>13210.092000000001</v>
      </c>
      <c r="AB35" s="91" t="s">
        <v>39</v>
      </c>
      <c r="AC35" s="75" t="s">
        <v>44</v>
      </c>
      <c r="AD35" s="84">
        <f>2.48+0.15</f>
        <v>2.63</v>
      </c>
      <c r="AE35" s="90">
        <f t="shared" ref="AE35" si="54">$AD$35*12*AE38</f>
        <v>14605.967999999999</v>
      </c>
      <c r="AF35" s="91" t="s">
        <v>39</v>
      </c>
      <c r="AG35" s="75" t="s">
        <v>44</v>
      </c>
      <c r="AH35" s="84">
        <f>2.32+0.15</f>
        <v>2.4699999999999998</v>
      </c>
      <c r="AI35" s="90">
        <f>$AH$35*12*AI38</f>
        <v>25318.487999999998</v>
      </c>
      <c r="AJ35" s="97"/>
      <c r="AK35" s="97"/>
      <c r="AL35" s="99"/>
      <c r="AM35" s="99"/>
      <c r="AN35" s="99"/>
      <c r="AO35" s="99"/>
      <c r="AP35" s="99"/>
    </row>
    <row r="36" spans="1:42" s="26" customFormat="1" x14ac:dyDescent="0.2">
      <c r="A36" s="40" t="s">
        <v>40</v>
      </c>
      <c r="B36" s="38" t="s">
        <v>44</v>
      </c>
      <c r="C36" s="84">
        <v>0.65</v>
      </c>
      <c r="D36" s="90">
        <f t="shared" ref="D36:S36" si="55">$C$36*12*D38</f>
        <v>3414.0600000000004</v>
      </c>
      <c r="E36" s="90">
        <f t="shared" si="55"/>
        <v>3797.0400000000004</v>
      </c>
      <c r="F36" s="90">
        <f t="shared" si="55"/>
        <v>4587.18</v>
      </c>
      <c r="G36" s="90">
        <f t="shared" si="55"/>
        <v>2767.4400000000005</v>
      </c>
      <c r="H36" s="90">
        <f t="shared" si="55"/>
        <v>4281.42</v>
      </c>
      <c r="I36" s="90">
        <f t="shared" si="55"/>
        <v>5779.02</v>
      </c>
      <c r="J36" s="90">
        <v>0</v>
      </c>
      <c r="K36" s="90">
        <f t="shared" si="55"/>
        <v>2570.8800000000006</v>
      </c>
      <c r="L36" s="90">
        <f t="shared" si="55"/>
        <v>3043.5600000000004</v>
      </c>
      <c r="M36" s="90">
        <f t="shared" si="55"/>
        <v>4292.34</v>
      </c>
      <c r="N36" s="90">
        <f t="shared" si="55"/>
        <v>7639.3200000000006</v>
      </c>
      <c r="O36" s="90">
        <v>0</v>
      </c>
      <c r="P36" s="90">
        <f t="shared" si="55"/>
        <v>4501.380000000001</v>
      </c>
      <c r="Q36" s="90">
        <f t="shared" si="55"/>
        <v>4654.2600000000011</v>
      </c>
      <c r="R36" s="90">
        <f t="shared" si="55"/>
        <v>3298.6200000000003</v>
      </c>
      <c r="S36" s="90">
        <f t="shared" si="55"/>
        <v>2595.84</v>
      </c>
      <c r="T36" s="90">
        <f t="shared" ref="T36" si="56">$C$36*12*T38</f>
        <v>4596.54</v>
      </c>
      <c r="U36" s="91" t="s">
        <v>56</v>
      </c>
      <c r="V36" s="39" t="s">
        <v>44</v>
      </c>
      <c r="W36" s="84">
        <v>0.65</v>
      </c>
      <c r="X36" s="92">
        <v>0</v>
      </c>
      <c r="Y36" s="92">
        <v>0</v>
      </c>
      <c r="Z36" s="92">
        <f>$W$36*12*Z38</f>
        <v>4084.0800000000004</v>
      </c>
      <c r="AA36" s="92">
        <f>$W$36*12*AA38</f>
        <v>3215.9400000000005</v>
      </c>
      <c r="AB36" s="91" t="s">
        <v>40</v>
      </c>
      <c r="AC36" s="39" t="s">
        <v>44</v>
      </c>
      <c r="AD36" s="84">
        <v>0.65</v>
      </c>
      <c r="AE36" s="92">
        <f>AD36*12*AE38</f>
        <v>3609.8400000000006</v>
      </c>
      <c r="AF36" s="91" t="s">
        <v>56</v>
      </c>
      <c r="AG36" s="39" t="s">
        <v>44</v>
      </c>
      <c r="AH36" s="84">
        <v>0.65</v>
      </c>
      <c r="AI36" s="92">
        <f>AH36*12*AI38</f>
        <v>6662.7600000000011</v>
      </c>
      <c r="AJ36" s="99"/>
      <c r="AK36" s="99"/>
      <c r="AL36" s="99"/>
      <c r="AM36" s="101"/>
      <c r="AN36" s="99"/>
      <c r="AO36" s="99"/>
      <c r="AP36" s="99"/>
    </row>
    <row r="37" spans="1:42" s="94" customFormat="1" x14ac:dyDescent="0.2">
      <c r="A37" s="35" t="s">
        <v>2</v>
      </c>
      <c r="B37" s="41"/>
      <c r="C37" s="73"/>
      <c r="D37" s="11">
        <f>D35+D29+D25+D14+D9+D36</f>
        <v>116865.9</v>
      </c>
      <c r="E37" s="11">
        <f t="shared" ref="E37:T37" si="57">E35+E29+E25+E14+E9+E36</f>
        <v>129975.6</v>
      </c>
      <c r="F37" s="11">
        <f t="shared" si="57"/>
        <v>157022.69999999998</v>
      </c>
      <c r="G37" s="11">
        <f t="shared" si="57"/>
        <v>94731.599999999991</v>
      </c>
      <c r="H37" s="11">
        <f t="shared" si="57"/>
        <v>146556.29999999999</v>
      </c>
      <c r="I37" s="11">
        <f t="shared" si="57"/>
        <v>197820.3</v>
      </c>
      <c r="J37" s="11">
        <f t="shared" si="57"/>
        <v>176204.15999999997</v>
      </c>
      <c r="K37" s="11">
        <f t="shared" si="57"/>
        <v>88003.200000000012</v>
      </c>
      <c r="L37" s="11">
        <f t="shared" si="57"/>
        <v>104183.4</v>
      </c>
      <c r="M37" s="11">
        <f t="shared" si="57"/>
        <v>146930.09999999998</v>
      </c>
      <c r="N37" s="11">
        <f t="shared" si="57"/>
        <v>261499.8</v>
      </c>
      <c r="O37" s="11">
        <f t="shared" si="57"/>
        <v>122653.44</v>
      </c>
      <c r="P37" s="11">
        <f t="shared" si="57"/>
        <v>154085.70000000001</v>
      </c>
      <c r="Q37" s="11">
        <f t="shared" si="57"/>
        <v>159318.90000000002</v>
      </c>
      <c r="R37" s="11">
        <f t="shared" si="57"/>
        <v>112914.3</v>
      </c>
      <c r="S37" s="11">
        <f t="shared" si="57"/>
        <v>88857.599999999991</v>
      </c>
      <c r="T37" s="11">
        <f t="shared" si="57"/>
        <v>157343.1</v>
      </c>
      <c r="U37" s="93" t="s">
        <v>2</v>
      </c>
      <c r="V37" s="73"/>
      <c r="W37" s="73"/>
      <c r="X37" s="11">
        <f>X35+X29+X25+X14+X9+X36</f>
        <v>123030.3</v>
      </c>
      <c r="Y37" s="11">
        <f t="shared" ref="Y37:AA37" si="58">Y35+Y29+Y25+Y14+Y9+Y36</f>
        <v>62146.37999999999</v>
      </c>
      <c r="Z37" s="11">
        <f t="shared" si="58"/>
        <v>128805.6</v>
      </c>
      <c r="AA37" s="11">
        <f t="shared" si="58"/>
        <v>101425.8</v>
      </c>
      <c r="AB37" s="93" t="s">
        <v>2</v>
      </c>
      <c r="AC37" s="73"/>
      <c r="AD37" s="73"/>
      <c r="AE37" s="11">
        <f t="shared" ref="AE37" si="59">AE35+AE29+AE25+AE14+AE9+AE36</f>
        <v>101408.736</v>
      </c>
      <c r="AF37" s="93" t="s">
        <v>2</v>
      </c>
      <c r="AG37" s="73"/>
      <c r="AH37" s="73"/>
      <c r="AI37" s="11">
        <f t="shared" ref="AI37" si="60">AI35+AI29+AI25+AI14+AI9+AI36</f>
        <v>174051.79200000002</v>
      </c>
      <c r="AJ37" s="100">
        <f>AI37+AE37+AA37+Z37+Y37+X37+T37+S37+R37+Q37+P37+O37+N37+M37+L37+K37+J37+I37+H37+G37+F37+E37+D37</f>
        <v>3105834.7079999996</v>
      </c>
      <c r="AK37" s="117">
        <f>AJ37/12</f>
        <v>258819.55899999998</v>
      </c>
      <c r="AL37" s="100">
        <f>AK37*5/100</f>
        <v>12940.977949999999</v>
      </c>
      <c r="AM37" s="102"/>
      <c r="AN37" s="103"/>
      <c r="AO37" s="103"/>
      <c r="AP37" s="103"/>
    </row>
    <row r="38" spans="1:42" s="2" customFormat="1" ht="15.75" customHeight="1" x14ac:dyDescent="0.2">
      <c r="A38" s="35" t="s">
        <v>1</v>
      </c>
      <c r="B38" s="41"/>
      <c r="C38" s="34"/>
      <c r="D38" s="58">
        <v>437.7</v>
      </c>
      <c r="E38" s="58">
        <v>486.8</v>
      </c>
      <c r="F38" s="58">
        <v>588.1</v>
      </c>
      <c r="G38" s="58">
        <v>354.8</v>
      </c>
      <c r="H38" s="58">
        <v>548.9</v>
      </c>
      <c r="I38" s="58">
        <v>740.9</v>
      </c>
      <c r="J38" s="58">
        <v>679.8</v>
      </c>
      <c r="K38" s="58">
        <v>329.6</v>
      </c>
      <c r="L38" s="58">
        <v>390.2</v>
      </c>
      <c r="M38" s="58">
        <v>550.29999999999995</v>
      </c>
      <c r="N38" s="58">
        <v>979.4</v>
      </c>
      <c r="O38" s="58">
        <v>473.2</v>
      </c>
      <c r="P38" s="58">
        <v>577.1</v>
      </c>
      <c r="Q38" s="58">
        <v>596.70000000000005</v>
      </c>
      <c r="R38" s="58">
        <v>422.9</v>
      </c>
      <c r="S38" s="58">
        <v>332.8</v>
      </c>
      <c r="T38" s="58">
        <v>589.29999999999995</v>
      </c>
      <c r="U38" s="93" t="s">
        <v>1</v>
      </c>
      <c r="V38" s="73"/>
      <c r="W38" s="34"/>
      <c r="X38" s="23">
        <v>516.5</v>
      </c>
      <c r="Y38" s="23">
        <v>260.89999999999998</v>
      </c>
      <c r="Z38" s="23">
        <v>523.6</v>
      </c>
      <c r="AA38" s="23">
        <v>412.3</v>
      </c>
      <c r="AB38" s="93" t="s">
        <v>1</v>
      </c>
      <c r="AC38" s="73"/>
      <c r="AD38" s="34"/>
      <c r="AE38" s="54">
        <v>462.8</v>
      </c>
      <c r="AF38" s="93" t="s">
        <v>1</v>
      </c>
      <c r="AG38" s="73"/>
      <c r="AH38" s="34"/>
      <c r="AI38" s="53">
        <v>854.2</v>
      </c>
      <c r="AJ38" s="100">
        <f>AI38+AE38+AA38+Z38+Y38+X38+T38+S38+R38+Q38+P38+O38+N38+M38+L38+K38+J38+I38+H38+G38+F38+E38+D38</f>
        <v>12108.799999999997</v>
      </c>
      <c r="AK38" s="117"/>
      <c r="AL38" s="118">
        <f>AJ38*70*80/100</f>
        <v>678092.79999999981</v>
      </c>
      <c r="AM38" s="100"/>
      <c r="AN38" s="98"/>
      <c r="AO38" s="98"/>
      <c r="AP38" s="98"/>
    </row>
    <row r="39" spans="1:42" s="2" customFormat="1" ht="25.5" customHeight="1" x14ac:dyDescent="0.2">
      <c r="A39" s="35" t="s">
        <v>45</v>
      </c>
      <c r="B39" s="42"/>
      <c r="C39" s="34"/>
      <c r="D39" s="12">
        <f>D37 /12/D38</f>
        <v>22.249999999999996</v>
      </c>
      <c r="E39" s="12">
        <f t="shared" ref="E39:S39" si="61">E37 /12/E38</f>
        <v>22.25</v>
      </c>
      <c r="F39" s="12">
        <f t="shared" si="61"/>
        <v>22.249999999999996</v>
      </c>
      <c r="G39" s="12">
        <f t="shared" si="61"/>
        <v>22.249999999999996</v>
      </c>
      <c r="H39" s="12">
        <f t="shared" si="61"/>
        <v>22.25</v>
      </c>
      <c r="I39" s="12">
        <f t="shared" si="61"/>
        <v>22.249999999999996</v>
      </c>
      <c r="J39" s="12">
        <f t="shared" si="61"/>
        <v>21.599999999999998</v>
      </c>
      <c r="K39" s="12">
        <f t="shared" si="61"/>
        <v>22.250000000000004</v>
      </c>
      <c r="L39" s="12">
        <f t="shared" si="61"/>
        <v>22.249999999999996</v>
      </c>
      <c r="M39" s="12">
        <f t="shared" si="61"/>
        <v>22.249999999999996</v>
      </c>
      <c r="N39" s="12">
        <f t="shared" si="61"/>
        <v>22.25</v>
      </c>
      <c r="O39" s="12">
        <f t="shared" si="61"/>
        <v>21.6</v>
      </c>
      <c r="P39" s="12">
        <f t="shared" si="61"/>
        <v>22.25</v>
      </c>
      <c r="Q39" s="12">
        <f t="shared" si="61"/>
        <v>22.250000000000004</v>
      </c>
      <c r="R39" s="12">
        <f t="shared" si="61"/>
        <v>22.25</v>
      </c>
      <c r="S39" s="12">
        <f t="shared" si="61"/>
        <v>22.249999999999996</v>
      </c>
      <c r="T39" s="12">
        <f t="shared" ref="T39" si="62">T37 /12/T38</f>
        <v>22.250000000000004</v>
      </c>
      <c r="U39" s="35" t="s">
        <v>57</v>
      </c>
      <c r="V39" s="34"/>
      <c r="W39" s="34"/>
      <c r="X39" s="12">
        <f t="shared" ref="X39" si="63">X37/12/X38</f>
        <v>19.849999999999998</v>
      </c>
      <c r="Y39" s="12">
        <f t="shared" ref="Y39:Z39" si="64">Y37/12/Y38</f>
        <v>19.849999999999998</v>
      </c>
      <c r="Z39" s="12">
        <f t="shared" si="64"/>
        <v>20.5</v>
      </c>
      <c r="AA39" s="12">
        <f t="shared" ref="AA39" si="65">AA37/12/AA38</f>
        <v>20.5</v>
      </c>
      <c r="AB39" s="35" t="s">
        <v>57</v>
      </c>
      <c r="AC39" s="34"/>
      <c r="AD39" s="34"/>
      <c r="AE39" s="12">
        <f t="shared" ref="AE39" si="66">AE37 /12/AE38</f>
        <v>18.260000000000002</v>
      </c>
      <c r="AF39" s="35" t="s">
        <v>57</v>
      </c>
      <c r="AG39" s="34"/>
      <c r="AH39" s="34"/>
      <c r="AI39" s="12">
        <f t="shared" ref="AI39" si="67">AI37/12/AI38</f>
        <v>16.98</v>
      </c>
      <c r="AJ39" s="119"/>
      <c r="AK39" s="119"/>
      <c r="AL39" s="100"/>
      <c r="AM39" s="100"/>
      <c r="AN39" s="98"/>
      <c r="AO39" s="98"/>
      <c r="AP39" s="98"/>
    </row>
    <row r="40" spans="1:42" s="2" customFormat="1" ht="15.75" customHeight="1" x14ac:dyDescent="0.2">
      <c r="A40" s="15"/>
      <c r="B40" s="18"/>
      <c r="C40" s="18"/>
      <c r="D40" s="16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18"/>
      <c r="V40" s="18"/>
      <c r="W40" s="18"/>
      <c r="X40" s="95"/>
      <c r="Y40" s="95"/>
      <c r="Z40" s="95"/>
      <c r="AA40" s="95"/>
      <c r="AB40" s="18"/>
      <c r="AC40" s="18"/>
      <c r="AD40" s="18"/>
      <c r="AE40" s="95"/>
      <c r="AF40" s="26"/>
      <c r="AG40" s="26"/>
      <c r="AH40" s="95"/>
      <c r="AI40" s="95"/>
      <c r="AJ40" s="98"/>
      <c r="AK40" s="98"/>
      <c r="AL40" s="98"/>
      <c r="AM40" s="98"/>
      <c r="AN40" s="98"/>
      <c r="AO40" s="98"/>
      <c r="AP40" s="98"/>
    </row>
    <row r="41" spans="1:42" s="2" customFormat="1" ht="25.5" customHeight="1" x14ac:dyDescent="0.2">
      <c r="A41" s="15"/>
      <c r="B41" s="18"/>
      <c r="C41" s="18"/>
      <c r="D41" s="16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18"/>
      <c r="V41" s="18"/>
      <c r="W41" s="18"/>
      <c r="X41" s="95"/>
      <c r="Y41" s="95"/>
      <c r="Z41" s="95"/>
      <c r="AA41" s="95"/>
      <c r="AB41" s="18"/>
      <c r="AC41" s="18"/>
      <c r="AD41" s="18"/>
      <c r="AE41" s="95"/>
      <c r="AF41" s="26"/>
      <c r="AG41" s="26"/>
      <c r="AH41" s="95"/>
      <c r="AI41" s="95"/>
      <c r="AJ41" s="98"/>
      <c r="AK41" s="98"/>
      <c r="AL41" s="98"/>
      <c r="AM41" s="98"/>
      <c r="AN41" s="98"/>
      <c r="AO41" s="98"/>
      <c r="AP41" s="98"/>
    </row>
    <row r="42" spans="1:42" s="26" customFormat="1" ht="12.75" customHeight="1" x14ac:dyDescent="0.2">
      <c r="A42" s="96"/>
      <c r="B42" s="28"/>
      <c r="C42" s="28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28"/>
      <c r="V42" s="28"/>
      <c r="W42" s="28"/>
      <c r="X42" s="95"/>
      <c r="Y42" s="95"/>
      <c r="Z42" s="95"/>
      <c r="AA42" s="95"/>
      <c r="AB42" s="28"/>
      <c r="AC42" s="28"/>
      <c r="AD42" s="28"/>
      <c r="AE42" s="95"/>
      <c r="AH42" s="95"/>
      <c r="AI42" s="95"/>
      <c r="AJ42" s="99"/>
      <c r="AK42" s="99"/>
      <c r="AL42" s="98"/>
      <c r="AM42" s="99"/>
      <c r="AN42" s="99"/>
      <c r="AO42" s="99"/>
      <c r="AP42" s="99"/>
    </row>
    <row r="43" spans="1:42" s="26" customFormat="1" ht="12.75" hidden="1" customHeight="1" x14ac:dyDescent="0.2">
      <c r="A43" s="96"/>
      <c r="B43" s="28"/>
      <c r="C43" s="28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28"/>
      <c r="V43" s="28"/>
      <c r="W43" s="28"/>
      <c r="X43" s="95"/>
      <c r="Y43" s="95"/>
      <c r="Z43" s="95"/>
      <c r="AA43" s="95"/>
      <c r="AB43" s="28"/>
      <c r="AC43" s="28"/>
      <c r="AD43" s="28"/>
      <c r="AE43" s="95"/>
      <c r="AF43" s="95"/>
      <c r="AG43" s="95"/>
      <c r="AH43" s="95"/>
      <c r="AI43" s="95"/>
      <c r="AJ43" s="99"/>
      <c r="AK43" s="99"/>
      <c r="AL43" s="98"/>
      <c r="AM43" s="99"/>
      <c r="AN43" s="99"/>
      <c r="AO43" s="99"/>
      <c r="AP43" s="99"/>
    </row>
    <row r="44" spans="1:42" s="26" customFormat="1" x14ac:dyDescent="0.2">
      <c r="A44" s="96"/>
      <c r="B44" s="28"/>
      <c r="C44" s="28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28"/>
      <c r="V44" s="28"/>
      <c r="W44" s="28"/>
      <c r="X44" s="95"/>
      <c r="Y44" s="95"/>
      <c r="Z44" s="95"/>
      <c r="AA44" s="95"/>
      <c r="AB44" s="28"/>
      <c r="AC44" s="28"/>
      <c r="AD44" s="28"/>
      <c r="AE44" s="95"/>
      <c r="AF44" s="95"/>
      <c r="AG44" s="95"/>
      <c r="AH44" s="95"/>
      <c r="AI44" s="95"/>
      <c r="AJ44" s="99"/>
      <c r="AK44" s="99"/>
      <c r="AL44" s="98"/>
      <c r="AM44" s="99"/>
      <c r="AN44" s="99"/>
      <c r="AO44" s="99"/>
      <c r="AP44" s="99"/>
    </row>
    <row r="45" spans="1:42" s="26" customFormat="1" x14ac:dyDescent="0.2">
      <c r="A45" s="96"/>
      <c r="B45" s="28"/>
      <c r="C45" s="28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28"/>
      <c r="V45" s="28"/>
      <c r="W45" s="28"/>
      <c r="X45" s="95"/>
      <c r="Y45" s="95"/>
      <c r="Z45" s="95"/>
      <c r="AA45" s="95"/>
      <c r="AB45" s="28"/>
      <c r="AC45" s="28"/>
      <c r="AD45" s="28"/>
      <c r="AE45" s="95"/>
      <c r="AF45" s="95"/>
      <c r="AG45" s="95"/>
      <c r="AH45" s="95"/>
      <c r="AI45" s="95"/>
      <c r="AJ45" s="99"/>
      <c r="AK45" s="99"/>
      <c r="AL45" s="98"/>
      <c r="AM45" s="99"/>
      <c r="AN45" s="99"/>
      <c r="AO45" s="99"/>
      <c r="AP45" s="99"/>
    </row>
    <row r="46" spans="1:42" s="1" customFormat="1" x14ac:dyDescent="0.2">
      <c r="A46" s="6" t="s">
        <v>0</v>
      </c>
      <c r="B46" s="17"/>
      <c r="C46" s="1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28"/>
      <c r="V46" s="17"/>
      <c r="W46" s="17"/>
      <c r="X46" s="7"/>
      <c r="Y46" s="7"/>
      <c r="Z46" s="7"/>
      <c r="AA46" s="7"/>
      <c r="AB46" s="17"/>
      <c r="AC46" s="28"/>
      <c r="AD46" s="17"/>
      <c r="AE46" s="7"/>
      <c r="AF46" s="7"/>
      <c r="AG46" s="7"/>
      <c r="AH46" s="7"/>
      <c r="AI46" s="7"/>
      <c r="AL46" s="59"/>
    </row>
    <row r="47" spans="1:42" s="1" customFormat="1" x14ac:dyDescent="0.2">
      <c r="A47" s="6"/>
      <c r="B47" s="17"/>
      <c r="C47" s="1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28"/>
      <c r="V47" s="17"/>
      <c r="W47" s="17"/>
      <c r="X47" s="7"/>
      <c r="Y47" s="7"/>
      <c r="Z47" s="7"/>
      <c r="AA47" s="7"/>
      <c r="AB47" s="17"/>
      <c r="AC47" s="28"/>
      <c r="AD47" s="17"/>
      <c r="AE47" s="7"/>
      <c r="AF47" s="7"/>
      <c r="AG47" s="7"/>
      <c r="AH47" s="7"/>
      <c r="AI47" s="7"/>
      <c r="AL47" s="59"/>
    </row>
  </sheetData>
  <mergeCells count="10">
    <mergeCell ref="AH7:AH8"/>
    <mergeCell ref="A6:A8"/>
    <mergeCell ref="B7:B8"/>
    <mergeCell ref="C7:C8"/>
    <mergeCell ref="W7:W8"/>
    <mergeCell ref="AB7:AB8"/>
    <mergeCell ref="AC7:AC8"/>
    <mergeCell ref="AD7:AD8"/>
    <mergeCell ref="AF7:AF8"/>
    <mergeCell ref="AG7:AG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2017-11-28T14:08:00Z</dcterms:modified>
</cp:coreProperties>
</file>